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9285" activeTab="2"/>
  </bookViews>
  <sheets>
    <sheet name="Deposito (2)" sheetId="11" r:id="rId1"/>
    <sheet name="RESUMEN06" sheetId="8" r:id="rId2"/>
    <sheet name="Hoja5" sheetId="9" r:id="rId3"/>
    <sheet name="BANCOS 2012 -2013" sheetId="7" r:id="rId4"/>
    <sheet name="fACTURACION 2012 - 2013" sheetId="6" r:id="rId5"/>
    <sheet name="X cobrar" sheetId="1" r:id="rId6"/>
    <sheet name="Deposito" sheetId="2" r:id="rId7"/>
    <sheet name="PROVEEDORES" sheetId="3" r:id="rId8"/>
    <sheet name="X ENTREGAR" sheetId="4" r:id="rId9"/>
    <sheet name="Hoja1" sheetId="10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D60" i="9" l="1"/>
  <c r="D62" i="9"/>
  <c r="E54" i="9"/>
  <c r="D61" i="9" s="1"/>
  <c r="D65" i="9" s="1"/>
  <c r="D66" i="9" s="1"/>
  <c r="E4" i="9"/>
  <c r="E24" i="9"/>
  <c r="E15" i="9"/>
  <c r="E17" i="9"/>
  <c r="E19" i="9"/>
  <c r="D70" i="9" l="1"/>
  <c r="D69" i="9"/>
  <c r="D12" i="10"/>
  <c r="R16" i="11"/>
  <c r="T13" i="11" l="1"/>
  <c r="T12" i="11"/>
  <c r="T11" i="11"/>
  <c r="T10" i="11"/>
  <c r="T8" i="11"/>
  <c r="X13" i="11"/>
  <c r="X12" i="11"/>
  <c r="X11" i="11"/>
  <c r="X10" i="11"/>
  <c r="X9" i="11"/>
  <c r="X8" i="11"/>
  <c r="X7" i="11"/>
  <c r="S13" i="2"/>
  <c r="S12" i="2"/>
  <c r="S11" i="2"/>
  <c r="S10" i="2"/>
  <c r="S9" i="2"/>
  <c r="S8" i="2"/>
  <c r="S7" i="2"/>
  <c r="X13" i="2"/>
  <c r="Q13" i="2"/>
  <c r="Q12" i="2"/>
  <c r="Q11" i="2"/>
  <c r="Q10" i="2"/>
  <c r="Q9" i="2"/>
  <c r="Q8" i="2"/>
  <c r="Q7" i="2"/>
  <c r="G13" i="2"/>
  <c r="G12" i="2"/>
  <c r="G11" i="2"/>
  <c r="G10" i="2"/>
  <c r="G9" i="2"/>
  <c r="G8" i="2"/>
  <c r="G7" i="2"/>
  <c r="O7" i="2"/>
  <c r="M13" i="2"/>
  <c r="L13" i="2"/>
  <c r="G18" i="2" l="1"/>
  <c r="J14" i="1" l="1"/>
  <c r="J5" i="1"/>
  <c r="X12" i="2" l="1"/>
  <c r="X11" i="2"/>
  <c r="X10" i="2"/>
  <c r="X9" i="2"/>
  <c r="X8" i="2"/>
  <c r="X7" i="2"/>
  <c r="M3" i="2" l="1"/>
  <c r="M2" i="2"/>
  <c r="L3" i="2"/>
  <c r="K3" i="2"/>
  <c r="G20" i="2" l="1"/>
  <c r="D20" i="2"/>
  <c r="H15" i="4" l="1"/>
  <c r="E8" i="1"/>
  <c r="E14" i="1"/>
  <c r="F14" i="1" s="1"/>
  <c r="G14" i="1" s="1"/>
  <c r="E13" i="1"/>
  <c r="E12" i="1"/>
  <c r="F11" i="1"/>
  <c r="E11" i="1"/>
  <c r="G11" i="1" s="1"/>
  <c r="F10" i="1"/>
  <c r="E10" i="1"/>
  <c r="E9" i="1"/>
  <c r="J17" i="2"/>
  <c r="J18" i="2"/>
  <c r="H17" i="2"/>
  <c r="H18" i="2"/>
  <c r="G19" i="2"/>
  <c r="J19" i="2" s="1"/>
  <c r="G17" i="2"/>
  <c r="F17" i="2"/>
  <c r="J13" i="2"/>
  <c r="J12" i="2"/>
  <c r="J11" i="2"/>
  <c r="J10" i="2"/>
  <c r="J9" i="2"/>
  <c r="J8" i="2"/>
  <c r="J7" i="2"/>
  <c r="H7" i="2"/>
  <c r="I20" i="2"/>
  <c r="I19" i="2"/>
  <c r="I18" i="2"/>
  <c r="I17" i="2"/>
  <c r="I13" i="2"/>
  <c r="I12" i="2"/>
  <c r="I11" i="2"/>
  <c r="I10" i="2"/>
  <c r="I9" i="2"/>
  <c r="I8" i="2"/>
  <c r="I7" i="2"/>
  <c r="D13" i="2"/>
  <c r="L11" i="2"/>
  <c r="H19" i="2" l="1"/>
  <c r="G8" i="1"/>
  <c r="F8" i="1"/>
  <c r="G10" i="1"/>
  <c r="F9" i="1"/>
  <c r="G9" i="1" s="1"/>
  <c r="F13" i="1"/>
  <c r="G13" i="1" s="1"/>
  <c r="F12" i="1"/>
  <c r="G12" i="1" s="1"/>
  <c r="H13" i="2"/>
  <c r="I16" i="4"/>
  <c r="I15" i="4"/>
  <c r="E19" i="2"/>
  <c r="E18" i="2"/>
  <c r="E17" i="2"/>
  <c r="E13" i="2"/>
  <c r="E12" i="2"/>
  <c r="H12" i="2" s="1"/>
  <c r="E11" i="2"/>
  <c r="H11" i="2" s="1"/>
  <c r="E10" i="2"/>
  <c r="H10" i="2" s="1"/>
  <c r="E9" i="2"/>
  <c r="H9" i="2" s="1"/>
  <c r="E8" i="2"/>
  <c r="H8" i="2" s="1"/>
  <c r="E7" i="2"/>
  <c r="D7" i="2"/>
  <c r="D19" i="2"/>
  <c r="D18" i="2"/>
  <c r="D17" i="2"/>
  <c r="D12" i="2"/>
  <c r="D11" i="2"/>
  <c r="D10" i="2"/>
  <c r="D9" i="2"/>
  <c r="D8" i="2"/>
  <c r="H12" i="4"/>
  <c r="H11" i="4"/>
  <c r="H10" i="4"/>
  <c r="H9" i="4"/>
  <c r="H8" i="4"/>
  <c r="H7" i="4"/>
  <c r="H6" i="4"/>
  <c r="H5" i="4"/>
  <c r="H4" i="4"/>
  <c r="F24" i="4"/>
  <c r="F23" i="4"/>
  <c r="H7" i="6"/>
  <c r="H6" i="6"/>
  <c r="H3" i="6"/>
  <c r="H12" i="6"/>
  <c r="H96" i="7"/>
  <c r="H4" i="6"/>
  <c r="H20" i="2" l="1"/>
  <c r="H24" i="2" s="1"/>
  <c r="J20" i="2"/>
  <c r="J24" i="2" s="1"/>
  <c r="E5" i="1"/>
  <c r="F5" i="1" s="1"/>
  <c r="E4" i="1"/>
  <c r="E3" i="1"/>
  <c r="F3" i="1" s="1"/>
  <c r="G3" i="1" s="1"/>
  <c r="E6" i="1"/>
  <c r="F6" i="1" s="1"/>
  <c r="D28" i="8"/>
  <c r="P26" i="8"/>
  <c r="F26" i="8"/>
  <c r="P17" i="8"/>
  <c r="D17" i="8"/>
  <c r="P16" i="8"/>
  <c r="P22" i="8" s="1"/>
  <c r="O16" i="8"/>
  <c r="O22" i="8" s="1"/>
  <c r="N16" i="8"/>
  <c r="N22" i="8" s="1"/>
  <c r="M16" i="8"/>
  <c r="M22" i="8" s="1"/>
  <c r="L16" i="8"/>
  <c r="L22" i="8" s="1"/>
  <c r="K16" i="8"/>
  <c r="K22" i="8" s="1"/>
  <c r="J16" i="8"/>
  <c r="J22" i="8" s="1"/>
  <c r="I16" i="8"/>
  <c r="I22" i="8" s="1"/>
  <c r="H16" i="8"/>
  <c r="H22" i="8" s="1"/>
  <c r="G16" i="8"/>
  <c r="G22" i="8" s="1"/>
  <c r="F16" i="8"/>
  <c r="F22" i="8" s="1"/>
  <c r="E16" i="8"/>
  <c r="E22" i="8" s="1"/>
  <c r="D16" i="8"/>
  <c r="N9" i="8"/>
  <c r="N11" i="8" s="1"/>
  <c r="F9" i="8"/>
  <c r="F11" i="8" s="1"/>
  <c r="Q8" i="8"/>
  <c r="P4" i="8"/>
  <c r="O4" i="8"/>
  <c r="O9" i="8" s="1"/>
  <c r="O11" i="8" s="1"/>
  <c r="N4" i="8"/>
  <c r="M4" i="8"/>
  <c r="M9" i="8" s="1"/>
  <c r="M11" i="8" s="1"/>
  <c r="L4" i="8"/>
  <c r="K4" i="8"/>
  <c r="K9" i="8" s="1"/>
  <c r="K11" i="8" s="1"/>
  <c r="J4" i="8"/>
  <c r="I4" i="8"/>
  <c r="I9" i="8" s="1"/>
  <c r="I11" i="8" s="1"/>
  <c r="H4" i="8"/>
  <c r="G4" i="8"/>
  <c r="G9" i="8" s="1"/>
  <c r="G11" i="8" s="1"/>
  <c r="F4" i="8"/>
  <c r="E4" i="8"/>
  <c r="Q4" i="8" s="1"/>
  <c r="M5" i="8" l="1"/>
  <c r="N6" i="8"/>
  <c r="N13" i="8" s="1"/>
  <c r="F5" i="8"/>
  <c r="F6" i="8" s="1"/>
  <c r="F13" i="8" s="1"/>
  <c r="N5" i="8"/>
  <c r="D22" i="8"/>
  <c r="D30" i="8" s="1"/>
  <c r="E5" i="8"/>
  <c r="E6" i="8" s="1"/>
  <c r="M6" i="8"/>
  <c r="I5" i="8"/>
  <c r="J5" i="8"/>
  <c r="J6" i="8" s="1"/>
  <c r="J13" i="8" s="1"/>
  <c r="I6" i="8"/>
  <c r="I13" i="8" s="1"/>
  <c r="J9" i="8"/>
  <c r="J11" i="8" s="1"/>
  <c r="G5" i="1"/>
  <c r="F4" i="1"/>
  <c r="G4" i="1" s="1"/>
  <c r="G6" i="1"/>
  <c r="R4" i="8"/>
  <c r="M13" i="8"/>
  <c r="H5" i="8"/>
  <c r="H6" i="8" s="1"/>
  <c r="L5" i="8"/>
  <c r="L6" i="8" s="1"/>
  <c r="L13" i="8" s="1"/>
  <c r="P5" i="8"/>
  <c r="P6" i="8" s="1"/>
  <c r="H9" i="8"/>
  <c r="H11" i="8" s="1"/>
  <c r="L9" i="8"/>
  <c r="L11" i="8" s="1"/>
  <c r="P9" i="8"/>
  <c r="P11" i="8" s="1"/>
  <c r="E9" i="8"/>
  <c r="G5" i="8"/>
  <c r="Q5" i="8" s="1"/>
  <c r="Q6" i="8" s="1"/>
  <c r="R6" i="8" s="1"/>
  <c r="K5" i="8"/>
  <c r="K6" i="8" s="1"/>
  <c r="K13" i="8" s="1"/>
  <c r="O5" i="8"/>
  <c r="O6" i="8" s="1"/>
  <c r="O13" i="8" s="1"/>
  <c r="H13" i="8" l="1"/>
  <c r="G6" i="8"/>
  <c r="G13" i="8" s="1"/>
  <c r="P13" i="8"/>
  <c r="Q9" i="8"/>
  <c r="E11" i="8"/>
  <c r="E13" i="8" s="1"/>
  <c r="F12" i="4"/>
  <c r="F11" i="4"/>
  <c r="F10" i="4"/>
  <c r="Q13" i="8" l="1"/>
  <c r="R13" i="8" s="1"/>
  <c r="E25" i="8"/>
  <c r="F25" i="8" s="1"/>
  <c r="G25" i="8" s="1"/>
  <c r="H25" i="8" s="1"/>
  <c r="I25" i="8" s="1"/>
  <c r="J25" i="8" s="1"/>
  <c r="K25" i="8" s="1"/>
  <c r="L25" i="8" s="1"/>
  <c r="M25" i="8" s="1"/>
  <c r="N25" i="8" s="1"/>
  <c r="O25" i="8" s="1"/>
  <c r="P25" i="8" s="1"/>
  <c r="E24" i="8"/>
  <c r="F9" i="4"/>
  <c r="E28" i="8" l="1"/>
  <c r="E30" i="8" s="1"/>
  <c r="F24" i="8"/>
  <c r="F4" i="4"/>
  <c r="F8" i="4"/>
  <c r="F7" i="4"/>
  <c r="F6" i="4"/>
  <c r="F5" i="4"/>
  <c r="F28" i="8" l="1"/>
  <c r="F30" i="8" s="1"/>
  <c r="G24" i="8"/>
  <c r="G28" i="8" l="1"/>
  <c r="G30" i="8" s="1"/>
  <c r="H24" i="8"/>
  <c r="H28" i="8" l="1"/>
  <c r="H30" i="8" s="1"/>
  <c r="I24" i="8"/>
  <c r="I3" i="3"/>
  <c r="K2" i="3"/>
  <c r="I28" i="8" l="1"/>
  <c r="I30" i="8" s="1"/>
  <c r="J24" i="8"/>
  <c r="J28" i="8" l="1"/>
  <c r="J30" i="8" s="1"/>
  <c r="K24" i="8"/>
  <c r="K28" i="8" l="1"/>
  <c r="K30" i="8" s="1"/>
  <c r="L24" i="8"/>
  <c r="E7" i="1"/>
  <c r="O13" i="2"/>
  <c r="O12" i="2"/>
  <c r="O11" i="2"/>
  <c r="O10" i="2"/>
  <c r="O9" i="2"/>
  <c r="O8" i="2"/>
  <c r="O15" i="2" l="1"/>
  <c r="L28" i="8"/>
  <c r="L30" i="8" s="1"/>
  <c r="M24" i="8"/>
  <c r="F7" i="1"/>
  <c r="G7" i="1" s="1"/>
  <c r="J7" i="1" s="1"/>
  <c r="M28" i="8" l="1"/>
  <c r="M30" i="8" s="1"/>
  <c r="N24" i="8"/>
  <c r="N28" i="8" l="1"/>
  <c r="N30" i="8" s="1"/>
  <c r="O24" i="8"/>
  <c r="O28" i="8" l="1"/>
  <c r="O30" i="8" s="1"/>
  <c r="P24" i="8"/>
  <c r="P28" i="8" s="1"/>
  <c r="P30" i="8" s="1"/>
</calcChain>
</file>

<file path=xl/sharedStrings.xml><?xml version="1.0" encoding="utf-8"?>
<sst xmlns="http://schemas.openxmlformats.org/spreadsheetml/2006/main" count="587" uniqueCount="261">
  <si>
    <t>venevision</t>
  </si>
  <si>
    <t>ROSADO</t>
  </si>
  <si>
    <t>VERDE OSCURO</t>
  </si>
  <si>
    <t>LILA</t>
  </si>
  <si>
    <t>VERDE CLARO</t>
  </si>
  <si>
    <t>AZUL CLARO</t>
  </si>
  <si>
    <t>AZUL MEDIO</t>
  </si>
  <si>
    <t>NARANJA</t>
  </si>
  <si>
    <t>Sub total</t>
  </si>
  <si>
    <t>iva</t>
  </si>
  <si>
    <t>monto a cancelar</t>
  </si>
  <si>
    <t>retencion</t>
  </si>
  <si>
    <t>cliente</t>
  </si>
  <si>
    <t>No.fact</t>
  </si>
  <si>
    <t>Fecha</t>
  </si>
  <si>
    <t>status</t>
  </si>
  <si>
    <t>cancelada</t>
  </si>
  <si>
    <t>roja</t>
  </si>
  <si>
    <t>quedan 60 bombas</t>
  </si>
  <si>
    <t>fucsia</t>
  </si>
  <si>
    <t>blancas</t>
  </si>
  <si>
    <t>AZUL OSCURO</t>
  </si>
  <si>
    <t>REFRIMASTER</t>
  </si>
  <si>
    <t>OXICAR</t>
  </si>
  <si>
    <t>GLOBO REGALOS XXI</t>
  </si>
  <si>
    <t>GIOVANNI PESCI TRUFFA</t>
  </si>
  <si>
    <t>0134 0434 8843 4300 6743</t>
  </si>
  <si>
    <t xml:space="preserve">INVERSIONES 23019 </t>
  </si>
  <si>
    <t>VINILES PVC</t>
  </si>
  <si>
    <t>GOMAS COBRA</t>
  </si>
  <si>
    <t>FRIOMATIC</t>
  </si>
  <si>
    <t>PAPELERIA ESMAR, C.A.</t>
  </si>
  <si>
    <t>ESCARCHA</t>
  </si>
  <si>
    <t>QUEDAN 86 bombas</t>
  </si>
  <si>
    <t>Sra.Fanny</t>
  </si>
  <si>
    <t>Sra. Isabel</t>
  </si>
  <si>
    <t>fecha</t>
  </si>
  <si>
    <t>Descripcion</t>
  </si>
  <si>
    <t>cantidad</t>
  </si>
  <si>
    <t>Bombonas de Gas Refrigerante r-22 56 KG</t>
  </si>
  <si>
    <t>Bomba plastica Rosada X Gruesa</t>
  </si>
  <si>
    <t>monto Cotizado</t>
  </si>
  <si>
    <t>total</t>
  </si>
  <si>
    <t>Bomba plastica Morada X Gruesa</t>
  </si>
  <si>
    <t>Bolsas para Basura tipo B 40 Kg. Calibre 12 (50 X unidad)</t>
  </si>
  <si>
    <t>Entregadas</t>
  </si>
  <si>
    <t>Bomba plastica Roja X Gruesa</t>
  </si>
  <si>
    <t>en bodega</t>
  </si>
  <si>
    <t>Bomba plastica  plata X gruesa</t>
  </si>
  <si>
    <t>Bomba plastica  Blanca X gruesa</t>
  </si>
  <si>
    <t>Bomba plastica  Azul oscuro X gruesa</t>
  </si>
  <si>
    <t>No.</t>
  </si>
  <si>
    <t>FacturaNo</t>
  </si>
  <si>
    <t>NombreEmpresa</t>
  </si>
  <si>
    <t>Cantidad</t>
  </si>
  <si>
    <t>subtotal</t>
  </si>
  <si>
    <t>SUMA SEGURIDAD, C. A.</t>
  </si>
  <si>
    <t>Alquiler Deposito # 1 Octubre 2013</t>
  </si>
  <si>
    <t>CORPORACION VENEZOLANA DE TELEVISION - VENEVISION</t>
  </si>
  <si>
    <t>BOMBA PLASTICA NARANJA * 144</t>
  </si>
  <si>
    <t>BOLSA TIPO "B" 40 Kg. Calibre 12 Paq. X 50 Unid.</t>
  </si>
  <si>
    <t>Alquiler Deposito # 1 Septiembre 2013</t>
  </si>
  <si>
    <t>BOMBA PLASTICA FUCSIA * 144</t>
  </si>
  <si>
    <t>BOMBA PLASTICA BLANCA * 144</t>
  </si>
  <si>
    <t>Alquiler Deposito # 1 Periodo Julio - Agosto 2013 Bsf. 8.500 Mensual</t>
  </si>
  <si>
    <t>Alquiler Deposito # 1 Periodo Mayo - Junio 2013 Bsf. 8.500 Mensual</t>
  </si>
  <si>
    <t>Alquiler Deposito # 1 Periodo Marzo - Abril 2013 Bsf. 8.500 Mensual</t>
  </si>
  <si>
    <t>BOMBA PLASTICA AZUL OSCURO * 144</t>
  </si>
  <si>
    <t>BOMBONA GAS REGRIGERANTE R22 56</t>
  </si>
  <si>
    <t>BOMBA PLASTICA ROSADA * 144</t>
  </si>
  <si>
    <t>ESCARCHA FINA AZUL - KG.</t>
  </si>
  <si>
    <t>ESCARCHA FINA DORADA - KG.</t>
  </si>
  <si>
    <t>BOLSA CONFETTI PAPEL SEDA MULTICOLOR 2.8 KGR</t>
  </si>
  <si>
    <t>PAPELILLO BOLSA 6 KG.</t>
  </si>
  <si>
    <t>BOMBA PLASTICA VERDE OSCURO * 144</t>
  </si>
  <si>
    <t>BOMBA PLASTICA NEGRA * 144</t>
  </si>
  <si>
    <t>BOMBA PLASTICA AMARILLA * 144</t>
  </si>
  <si>
    <t>BOMBA PLASTICA MORADAS * 144</t>
  </si>
  <si>
    <t>BOLSA TIPO "B" 40 KG. TRANSPARENTE * 50</t>
  </si>
  <si>
    <t>BOMBONA GAS REFRIGERANTE R-134 13.6 KGS.</t>
  </si>
  <si>
    <t>ESCARCHA FINA ROJA - KG.</t>
  </si>
  <si>
    <t>BOMBA PLASTICA VERDE CLARO * 144</t>
  </si>
  <si>
    <t>BOMBA PLASTICA ROJA * 144</t>
  </si>
  <si>
    <t>BOMBA PLASTICA AZUL CLARO * 144</t>
  </si>
  <si>
    <t>BOMBA PLASTICA DORADA * 144</t>
  </si>
  <si>
    <t>ESCARCHA FINA NACARADA - KG.</t>
  </si>
  <si>
    <t>ESCARCHA FINA DORADA</t>
  </si>
  <si>
    <t>ESCARCHA FINA PLATEADA</t>
  </si>
  <si>
    <t>Descripción</t>
  </si>
  <si>
    <t>Referencia</t>
  </si>
  <si>
    <t>Monto</t>
  </si>
  <si>
    <t>D/C</t>
  </si>
  <si>
    <t>Saldo</t>
  </si>
  <si>
    <t>DEPOSITO 00003291344</t>
  </si>
  <si>
    <t>+</t>
  </si>
  <si>
    <t>Giovanni Pesci      Canc Nota Debito Bolsas Venevision</t>
  </si>
  <si>
    <t>-</t>
  </si>
  <si>
    <t>COM.SERV.MTTO CTA</t>
  </si>
  <si>
    <t>IMPRESION LASER EDO DE CTA.</t>
  </si>
  <si>
    <t>CHEQUE RECIBIDO (MMK)</t>
  </si>
  <si>
    <t>DEPOSITO 00084914580</t>
  </si>
  <si>
    <t>CARLOS GUERRERO Reint. Prest. compra escarcha</t>
  </si>
  <si>
    <t>CARLOS GUERRERO Canc. Fact. 43576 Cera Fuller</t>
  </si>
  <si>
    <t xml:space="preserve"> Friomatic, c. a.    Canc. Cotizacion 2012-9934 5 Cil. R-22</t>
  </si>
  <si>
    <t>TRANS.CTAS A TERCERO EN BANESCO</t>
  </si>
  <si>
    <t>CHEQUE : 00011784877</t>
  </si>
  <si>
    <t>CARLOS GUERRERO REINTEGRO DE PRESTAMO PERSONAL</t>
  </si>
  <si>
    <t>CH. COMP. 10784878</t>
  </si>
  <si>
    <t>DEPOSITO 00006112991</t>
  </si>
  <si>
    <t>DEPOSITO 00146218563</t>
  </si>
  <si>
    <t>CEPEMIC   Canc. Nota Entrega 10184 Bolsas Vene</t>
  </si>
  <si>
    <t>CH. COMP. 28784801</t>
  </si>
  <si>
    <t>EMISION DE ESTADO DE CUENTA</t>
  </si>
  <si>
    <t>CH. COMP. 49784802</t>
  </si>
  <si>
    <t>CARLOS GUERRERO   PRESTAMO</t>
  </si>
  <si>
    <t>Friomatic, c. a.     Canc. Orden de Compra Vene.</t>
  </si>
  <si>
    <t>DEPOSITO 01117533362</t>
  </si>
  <si>
    <t>CHEQUE : 00026784803</t>
  </si>
  <si>
    <t>DEPOSITO 01414563773</t>
  </si>
  <si>
    <t>DEPOSITO EN CUENTA CON CHEQUE</t>
  </si>
  <si>
    <t>CHEQUE : 00034784883</t>
  </si>
  <si>
    <t>CH. COMP. 45784884</t>
  </si>
  <si>
    <t>CHEQUE : 00021784886</t>
  </si>
  <si>
    <t>CHEQUE : 00030784887</t>
  </si>
  <si>
    <t>CH. COMP. 40784885</t>
  </si>
  <si>
    <t>Giovanni Pesci      Cancelacion Saldo Nota Bolsas Vene</t>
  </si>
  <si>
    <t>CHEQUE : 00020784890</t>
  </si>
  <si>
    <t>CH. COMP. 23784888</t>
  </si>
  <si>
    <t>TRANS.CTAS</t>
  </si>
  <si>
    <t>CH. COMP. 16784889</t>
  </si>
  <si>
    <t>CHEQUE : 00015784891</t>
  </si>
  <si>
    <t>DEPOSITO 01208420491</t>
  </si>
  <si>
    <t>CHQ.DEV.COMP. 01208420491</t>
  </si>
  <si>
    <t>CH. COMP. 26784892</t>
  </si>
  <si>
    <t>DEPOSITO 01410364535</t>
  </si>
  <si>
    <t>CHEQUE : 00036784894</t>
  </si>
  <si>
    <t>CHEQUE : 00045784893</t>
  </si>
  <si>
    <t>LUIS GUERRERO Pago a Refrimatic Bombonas Refri</t>
  </si>
  <si>
    <t>LUIS GUERRERO Transporte bobonas refregerante</t>
  </si>
  <si>
    <t>CH. COMP. 17784895</t>
  </si>
  <si>
    <t>DEPOSITO 01218555999</t>
  </si>
  <si>
    <t xml:space="preserve"> Giovanni Pesci    Abono a Nota 1292 Venevision</t>
  </si>
  <si>
    <t>CH. COMP. 34784896</t>
  </si>
  <si>
    <t>DEPOSITO 01512374959</t>
  </si>
  <si>
    <t>CHEQUE : 00036784898</t>
  </si>
  <si>
    <t>CH. COMP. 49784897</t>
  </si>
  <si>
    <t>GIOVANNI PESCI Cancelacion Nota nro. 1354</t>
  </si>
  <si>
    <t>GIOVANNI PESCI Saldo restante Nota nro. 1292</t>
  </si>
  <si>
    <t>REPLA CANCELACION DE NOTA 11365</t>
  </si>
  <si>
    <t>CARLOS GUERRERO PRESTAMO A REINTEGRAR EN SU OPORTUNIDAD</t>
  </si>
  <si>
    <t>DEPOSITO 01118082367</t>
  </si>
  <si>
    <t>CARLOS GUERRERO AVANCE ALQUILER MARZO ABRIL</t>
  </si>
  <si>
    <t>CHEQUE : 00037784804</t>
  </si>
  <si>
    <t>DISTRIBUIDORA SERRA PAPELILLO MULTICOLOR</t>
  </si>
  <si>
    <t>CH. COMP. 24784805</t>
  </si>
  <si>
    <t>50% compra de bombanas gas refrigerante</t>
  </si>
  <si>
    <t>50% SALDO BOMBANAS GAS REFRIGERANTE</t>
  </si>
  <si>
    <t>COMISION TRF OTROS BCOS</t>
  </si>
  <si>
    <t>Inicio/11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</si>
  <si>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</si>
  <si>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</si>
  <si>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</si>
  <si>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</si>
  <si>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</si>
  <si>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</si>
  <si>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</si>
  <si>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</si>
  <si>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</si>
  <si>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</si>
  <si>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</si>
  <si>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</si>
  <si>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</t>
  </si>
  <si>
    <t>COSTO</t>
  </si>
  <si>
    <t>UTILIDAD BRUTA</t>
  </si>
  <si>
    <t>Comisiones</t>
  </si>
  <si>
    <t xml:space="preserve">Fletes y Gastos </t>
  </si>
  <si>
    <t>Total Gastos</t>
  </si>
  <si>
    <t>UTILIDAD A DISTRIBUIR</t>
  </si>
  <si>
    <t>ACTIVOS</t>
  </si>
  <si>
    <t>Bancos</t>
  </si>
  <si>
    <t>Cuentas por Cobrar</t>
  </si>
  <si>
    <t>Inventarios</t>
  </si>
  <si>
    <t>Varios &amp; por Facturar</t>
  </si>
  <si>
    <t>C. GUERRRERO</t>
  </si>
  <si>
    <t>Total Activo</t>
  </si>
  <si>
    <t>Carlos Guerrero</t>
  </si>
  <si>
    <t>Rubiela Guerrero</t>
  </si>
  <si>
    <t>CXP. Provedores</t>
  </si>
  <si>
    <t>Total Pasivo</t>
  </si>
  <si>
    <t>Diferencia</t>
  </si>
  <si>
    <t>TRANSPORTE DE BOMBONAS</t>
  </si>
  <si>
    <t>PRESTAMO A PAOLA GUERRERO INSCRIPCION COLEGIO</t>
  </si>
  <si>
    <t>PRESTAMO A SUCESION CEG GASTOS</t>
  </si>
  <si>
    <t>COMPRA GLOBOS A LEVY BALON SEGÚN RECIBO</t>
  </si>
  <si>
    <t>Compra Globos Danny Ballon Segun Nota</t>
  </si>
  <si>
    <t>Compra Globos</t>
  </si>
  <si>
    <t>ESTA TRANSF.SE REINTEGRO YA QUE LA COMPRA NO SE HIZO</t>
  </si>
  <si>
    <t>REINTEGRO DE TRANSF. COMPRA DE GLOBOS NO REALIZADA.</t>
  </si>
  <si>
    <t>REINTEGRO DE TRANSF.No.197967920 del 15/07/2013</t>
  </si>
  <si>
    <t>GIOVANNY PESCI A CTA. DE COMPRA DE BOLSAS PLASTICAS</t>
  </si>
  <si>
    <t xml:space="preserve"> Pago Globos Levy Balloon, C.A.</t>
  </si>
  <si>
    <t>COBRO DE ALQUILERES SUMMA SEGURIDAD</t>
  </si>
  <si>
    <t>SUC.CEG A CUENTA DE ALQUILERES SUMMA</t>
  </si>
  <si>
    <t>SUC.CEG SALDO DE ALQUILERES SUMMA</t>
  </si>
  <si>
    <t>GRAFICAS GONZALO TALONARIOS DE FACTURAS</t>
  </si>
  <si>
    <t>LFG A CUENTA DE CUENTAS POR PAGAR</t>
  </si>
  <si>
    <t>PAGO DE FACTURAS No.1016 y 1017</t>
  </si>
  <si>
    <t>fecha pago</t>
  </si>
  <si>
    <t>PAGO DE FACTURAS No.172 / 173 / 1014</t>
  </si>
  <si>
    <t>CANCELADA</t>
  </si>
  <si>
    <t>DEP. x BS.</t>
  </si>
  <si>
    <t>bombas plasticas</t>
  </si>
  <si>
    <t>bolsas para empaquetar</t>
  </si>
  <si>
    <t xml:space="preserve">Compra de 1000 bolsas Negras tipo 40 k 12" </t>
  </si>
  <si>
    <t>Pago a Juan garcia venevision el marques</t>
  </si>
  <si>
    <t>transporte qta.crespo - los cotijos - venevision</t>
  </si>
  <si>
    <t>bolsas para empaquetar GLOBOS</t>
  </si>
  <si>
    <t>GANANCIA</t>
  </si>
  <si>
    <t>BOLSAS PAPELERA BLANCA 30 LITROS (100 UND X PAQ)</t>
  </si>
  <si>
    <t>BOLSAS TRANSP.TIPO B 40 K CALIBRE 12 (50 UND X PAQ)</t>
  </si>
  <si>
    <t>9272  013-1065</t>
  </si>
  <si>
    <t>BOLSAS TIPO B GRANDES CON MOTIVOS NAVIDEÑOS 90X120</t>
  </si>
  <si>
    <t>BOLSAS TIPO BOUTIQUE CON MOTIVOS NAVIDEÑOS</t>
  </si>
  <si>
    <t>X entregar</t>
  </si>
  <si>
    <t>Bs.X entregar</t>
  </si>
  <si>
    <t>PAQX50</t>
  </si>
  <si>
    <t>color</t>
  </si>
  <si>
    <t>costo</t>
  </si>
  <si>
    <t>monto</t>
  </si>
  <si>
    <t>Bs.X Globo</t>
  </si>
  <si>
    <t>cant.Globos</t>
  </si>
  <si>
    <t>confirmado</t>
  </si>
  <si>
    <t>ORDEN DE COMPRA</t>
  </si>
  <si>
    <t>SOL.COTIZACION</t>
  </si>
  <si>
    <t>EN BODEGA</t>
  </si>
  <si>
    <t>globos Vendidos</t>
  </si>
  <si>
    <t>Bs.X Globo costo</t>
  </si>
  <si>
    <t>Bs.X Globo nuevo precio</t>
  </si>
  <si>
    <t>Bs. En bodega</t>
  </si>
  <si>
    <t>SALDO EN BANCOS RECIBIDO</t>
  </si>
  <si>
    <t>ANULADA</t>
  </si>
  <si>
    <t>V-21414990</t>
  </si>
  <si>
    <t>quedan 0 bombas</t>
  </si>
  <si>
    <t>quedan 125 bombas</t>
  </si>
  <si>
    <t>gruesas</t>
  </si>
  <si>
    <t>Pqtes de 50 Globos</t>
  </si>
  <si>
    <t>LEVY BALLOON  R12 MATE</t>
  </si>
  <si>
    <t>TOTAL DE PAQUETES</t>
  </si>
  <si>
    <t>LUIS FERNANDO GUERRERO  0424-194.36.03   /   0426-937.30.22</t>
  </si>
  <si>
    <t>REPLA SALDO PAGADO</t>
  </si>
  <si>
    <t>FACTURADO</t>
  </si>
  <si>
    <t>MONTO RECIBIDO EN BANCO BANESCO</t>
  </si>
  <si>
    <t>GASTOS</t>
  </si>
  <si>
    <t>LFG PAGO DE SERVICIOS PRESTADOS</t>
  </si>
  <si>
    <t>CUENTAS POR COBRAR</t>
  </si>
  <si>
    <t>RECIBIDO EN BANCO</t>
  </si>
  <si>
    <t>CUENTAS x COBRAR CEG</t>
  </si>
  <si>
    <t>CAMBIO A DICIEMBRE 2013  64,10</t>
  </si>
  <si>
    <t>PAGOS A ACCIONISTAS</t>
  </si>
  <si>
    <t>SUCESIÓN CEG   65%</t>
  </si>
  <si>
    <t>RUBIELA  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</si>
</sst>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92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14" fontId="0" fillId="2" borderId="0" xfId="0" applyNumberFormat="1" applyFill="1"/>
    <xf numFmtId="0" fontId="0" fillId="2" borderId="0" xfId="0" applyFill="1"/>
    <xf numFmtId="43" fontId="0" fillId="2" borderId="0" xfId="1" applyFont="1" applyFill="1"/>
    <xf numFmtId="0" fontId="0" fillId="4" borderId="0" xfId="0" applyFill="1"/>
    <xf numFmtId="14" fontId="0" fillId="4" borderId="0" xfId="0" applyNumberFormat="1" applyFill="1"/>
    <xf numFmtId="43" fontId="0" fillId="4" borderId="0" xfId="1" applyFont="1" applyFill="1"/>
    <xf numFmtId="0" fontId="0" fillId="0" borderId="0" xfId="0" applyFill="1"/>
    <xf numFmtId="0" fontId="3" fillId="0" borderId="0" xfId="2"/>
    <xf numFmtId="164" fontId="0" fillId="0" borderId="0" xfId="3" applyFont="1"/>
    <xf numFmtId="0" fontId="2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164" fontId="6" fillId="0" borderId="0" xfId="3" applyFont="1"/>
    <xf numFmtId="164" fontId="7" fillId="0" borderId="0" xfId="3" applyFont="1"/>
    <xf numFmtId="0" fontId="3" fillId="0" borderId="0" xfId="2" applyFont="1"/>
    <xf numFmtId="9" fontId="0" fillId="0" borderId="0" xfId="5" applyFont="1"/>
    <xf numFmtId="165" fontId="3" fillId="0" borderId="0" xfId="2" applyNumberFormat="1"/>
    <xf numFmtId="43" fontId="0" fillId="0" borderId="0" xfId="1" applyFont="1" applyFill="1"/>
    <xf numFmtId="164" fontId="1" fillId="0" borderId="0" xfId="3" applyFont="1"/>
    <xf numFmtId="164" fontId="1" fillId="5" borderId="0" xfId="3" applyFont="1" applyFill="1"/>
    <xf numFmtId="0" fontId="8" fillId="0" borderId="0" xfId="2" applyFont="1"/>
    <xf numFmtId="14" fontId="8" fillId="0" borderId="0" xfId="2" applyNumberFormat="1" applyFont="1"/>
    <xf numFmtId="0" fontId="8" fillId="5" borderId="0" xfId="2" applyFont="1" applyFill="1"/>
    <xf numFmtId="14" fontId="8" fillId="5" borderId="0" xfId="2" applyNumberFormat="1" applyFont="1" applyFill="1"/>
    <xf numFmtId="14" fontId="8" fillId="0" borderId="0" xfId="2" applyNumberFormat="1" applyFont="1" applyAlignment="1">
      <alignment vertical="center" wrapText="1"/>
    </xf>
    <xf numFmtId="0" fontId="4" fillId="0" borderId="0" xfId="4" applyFont="1" applyAlignment="1">
      <alignment vertical="center" wrapText="1"/>
    </xf>
    <xf numFmtId="0" fontId="8" fillId="0" borderId="0" xfId="2" applyFont="1" applyAlignment="1">
      <alignment vertical="center" wrapText="1"/>
    </xf>
    <xf numFmtId="4" fontId="8" fillId="0" borderId="0" xfId="2" applyNumberFormat="1" applyFont="1" applyAlignment="1">
      <alignment horizontal="right" vertical="center" wrapText="1"/>
    </xf>
    <xf numFmtId="0" fontId="8" fillId="0" borderId="0" xfId="2" applyFont="1" applyAlignment="1">
      <alignment horizontal="center" vertical="center" wrapText="1"/>
    </xf>
    <xf numFmtId="14" fontId="8" fillId="3" borderId="0" xfId="2" applyNumberFormat="1" applyFont="1" applyFill="1" applyAlignment="1">
      <alignment vertical="center" wrapText="1"/>
    </xf>
    <xf numFmtId="0" fontId="8" fillId="3" borderId="0" xfId="2" applyFont="1" applyFill="1" applyAlignment="1">
      <alignment vertical="center" wrapText="1"/>
    </xf>
    <xf numFmtId="4" fontId="8" fillId="3" borderId="0" xfId="2" applyNumberFormat="1" applyFont="1" applyFill="1" applyAlignment="1">
      <alignment horizontal="right" vertical="center" wrapText="1"/>
    </xf>
    <xf numFmtId="0" fontId="8" fillId="3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8" fillId="0" borderId="0" xfId="2" applyNumberFormat="1" applyFont="1" applyAlignment="1">
      <alignment horizontal="right" vertical="center" wrapText="1"/>
    </xf>
    <xf numFmtId="4" fontId="8" fillId="0" borderId="0" xfId="2" applyNumberFormat="1" applyFont="1"/>
    <xf numFmtId="14" fontId="8" fillId="3" borderId="0" xfId="2" applyNumberFormat="1" applyFont="1" applyFill="1"/>
    <xf numFmtId="0" fontId="8" fillId="3" borderId="0" xfId="2" applyFont="1" applyFill="1"/>
    <xf numFmtId="4" fontId="8" fillId="3" borderId="0" xfId="2" applyNumberFormat="1" applyFont="1" applyFill="1"/>
    <xf numFmtId="14" fontId="8" fillId="6" borderId="0" xfId="2" applyNumberFormat="1" applyFont="1" applyFill="1"/>
    <xf numFmtId="0" fontId="8" fillId="6" borderId="0" xfId="2" applyFont="1" applyFill="1"/>
    <xf numFmtId="0" fontId="0" fillId="6" borderId="0" xfId="0" applyFill="1"/>
    <xf numFmtId="164" fontId="1" fillId="6" borderId="0" xfId="3" applyFont="1" applyFill="1"/>
    <xf numFmtId="43" fontId="8" fillId="3" borderId="0" xfId="1" applyFont="1" applyFill="1" applyAlignment="1">
      <alignment horizontal="right" vertical="center" wrapText="1"/>
    </xf>
    <xf numFmtId="0" fontId="8" fillId="0" borderId="0" xfId="2" applyFont="1" applyFill="1"/>
    <xf numFmtId="164" fontId="1" fillId="0" borderId="0" xfId="3" applyFont="1" applyFill="1"/>
    <xf numFmtId="14" fontId="0" fillId="0" borderId="0" xfId="0" applyNumberFormat="1" applyFill="1"/>
    <xf numFmtId="43" fontId="0" fillId="4" borderId="0" xfId="0" applyNumberFormat="1" applyFill="1"/>
    <xf numFmtId="166" fontId="0" fillId="0" borderId="0" xfId="1" applyNumberFormat="1" applyFont="1"/>
    <xf numFmtId="0" fontId="8" fillId="7" borderId="0" xfId="2" applyFont="1" applyFill="1"/>
    <xf numFmtId="14" fontId="8" fillId="7" borderId="0" xfId="2" applyNumberFormat="1" applyFont="1" applyFill="1"/>
    <xf numFmtId="164" fontId="1" fillId="7" borderId="0" xfId="3" applyFont="1" applyFill="1"/>
    <xf numFmtId="0" fontId="0" fillId="8" borderId="0" xfId="0" applyFill="1"/>
    <xf numFmtId="164" fontId="0" fillId="8" borderId="0" xfId="0" applyNumberFormat="1" applyFill="1"/>
    <xf numFmtId="43" fontId="0" fillId="8" borderId="0" xfId="0" applyNumberFormat="1" applyFill="1"/>
    <xf numFmtId="4" fontId="0" fillId="0" borderId="0" xfId="0" applyNumberFormat="1"/>
    <xf numFmtId="43" fontId="8" fillId="0" borderId="0" xfId="2" applyNumberFormat="1" applyFont="1" applyFill="1"/>
    <xf numFmtId="0" fontId="0" fillId="7" borderId="0" xfId="0" applyFill="1"/>
    <xf numFmtId="43" fontId="0" fillId="7" borderId="0" xfId="0" applyNumberFormat="1" applyFill="1"/>
    <xf numFmtId="14" fontId="0" fillId="7" borderId="0" xfId="0" applyNumberFormat="1" applyFill="1"/>
    <xf numFmtId="14" fontId="0" fillId="8" borderId="0" xfId="0" applyNumberFormat="1" applyFill="1"/>
    <xf numFmtId="43" fontId="0" fillId="8" borderId="0" xfId="1" applyFont="1" applyFill="1"/>
    <xf numFmtId="0" fontId="0" fillId="3" borderId="0" xfId="0" applyFill="1"/>
    <xf numFmtId="0" fontId="0" fillId="0" borderId="1" xfId="0" applyBorder="1"/>
    <xf numFmtId="166" fontId="0" fillId="0" borderId="1" xfId="1" applyNumberFormat="1" applyFont="1" applyBorder="1"/>
    <xf numFmtId="0" fontId="0" fillId="0" borderId="1" xfId="0" applyFill="1" applyBorder="1"/>
    <xf numFmtId="0" fontId="2" fillId="0" borderId="1" xfId="0" applyFont="1" applyBorder="1"/>
    <xf numFmtId="43" fontId="2" fillId="0" borderId="1" xfId="1" applyFont="1" applyBorder="1"/>
    <xf numFmtId="166" fontId="0" fillId="0" borderId="0" xfId="0" applyNumberFormat="1"/>
    <xf numFmtId="0" fontId="9" fillId="0" borderId="0" xfId="0" applyFont="1"/>
    <xf numFmtId="0" fontId="10" fillId="0" borderId="0" xfId="0" applyFont="1"/>
    <xf numFmtId="0" fontId="11" fillId="0" borderId="0" xfId="0" applyFont="1"/>
    <xf numFmtId="14" fontId="8" fillId="0" borderId="0" xfId="2" applyNumberFormat="1" applyFont="1" applyFill="1"/>
    <xf numFmtId="43" fontId="8" fillId="0" borderId="0" xfId="1" applyFont="1" applyFill="1"/>
    <xf numFmtId="0" fontId="1" fillId="0" borderId="0" xfId="0" applyFont="1"/>
    <xf numFmtId="4" fontId="1" fillId="0" borderId="0" xfId="0" applyNumberFormat="1" applyFont="1"/>
    <xf numFmtId="43" fontId="1" fillId="0" borderId="0" xfId="1" applyFont="1"/>
    <xf numFmtId="14" fontId="12" fillId="0" borderId="0" xfId="2" applyNumberFormat="1" applyFont="1"/>
    <xf numFmtId="0" fontId="12" fillId="0" borderId="0" xfId="2" applyFont="1"/>
    <xf numFmtId="14" fontId="1" fillId="0" borderId="0" xfId="0" applyNumberFormat="1" applyFont="1"/>
    <xf numFmtId="43" fontId="1" fillId="0" borderId="0" xfId="0" applyNumberFormat="1" applyFont="1"/>
    <xf numFmtId="0" fontId="1" fillId="2" borderId="0" xfId="0" applyFont="1" applyFill="1"/>
    <xf numFmtId="43" fontId="1" fillId="2" borderId="0" xfId="1" applyFont="1" applyFill="1"/>
    <xf numFmtId="4" fontId="12" fillId="0" borderId="0" xfId="2" applyNumberFormat="1" applyFont="1"/>
    <xf numFmtId="14" fontId="12" fillId="0" borderId="0" xfId="2" applyNumberFormat="1" applyFont="1" applyFill="1"/>
    <xf numFmtId="0" fontId="12" fillId="0" borderId="0" xfId="2" applyFont="1" applyFill="1"/>
    <xf numFmtId="4" fontId="12" fillId="0" borderId="0" xfId="2" applyNumberFormat="1" applyFont="1" applyFill="1"/>
    <xf numFmtId="0" fontId="0" fillId="2" borderId="0" xfId="0" applyFont="1" applyFill="1"/>
    <xf numFmtId="0" fontId="0" fillId="0" borderId="0" xfId="0" applyFont="1"/>
  </cellXfs>
  <cellStyles count="6">
    <cellStyle name="Hipervínculo" xfId="4" builtinId="8"/>
    <cellStyle name="Millares" xfId="1" builtinId="3"/>
    <cellStyle name="Millares 2" xfId="3"/>
    <cellStyle name="Normal" xfId="0" builtinId="0"/>
    <cellStyle name="Normal 2" xfId="2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13</xdr:row>
      <xdr:rowOff>171450</xdr:rowOff>
    </xdr:from>
    <xdr:to>
      <xdr:col>2</xdr:col>
      <xdr:colOff>1156875</xdr:colOff>
      <xdr:row>32</xdr:row>
      <xdr:rowOff>133350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771775"/>
          <a:ext cx="253800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1466850</xdr:colOff>
      <xdr:row>14</xdr:row>
      <xdr:rowOff>28575</xdr:rowOff>
    </xdr:from>
    <xdr:to>
      <xdr:col>5</xdr:col>
      <xdr:colOff>409575</xdr:colOff>
      <xdr:row>33</xdr:row>
      <xdr:rowOff>28575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2819400"/>
          <a:ext cx="2533650" cy="361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SCON2012_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ESC-PLAS"/>
      <sheetName val="FACT PLA"/>
      <sheetName val="COBRANZA CORRE"/>
      <sheetName val="RESUMEN 2011"/>
      <sheetName val="BANESCO-CEPEMIC"/>
      <sheetName val="INGRESOS-CEPEMIC"/>
      <sheetName val="Informe de compatibilidad"/>
      <sheetName val="fACTURACION 2012 - 2013"/>
      <sheetName val="BANCOS 2012 -2013"/>
    </sheetNames>
    <sheetDataSet>
      <sheetData sheetId="0">
        <row r="16">
          <cell r="E16">
            <v>30393.77</v>
          </cell>
        </row>
        <row r="26">
          <cell r="E26">
            <v>5409.81</v>
          </cell>
        </row>
        <row r="38">
          <cell r="E38">
            <v>13761.91</v>
          </cell>
        </row>
        <row r="49">
          <cell r="E49">
            <v>28236.27</v>
          </cell>
        </row>
        <row r="69">
          <cell r="E69">
            <v>24237.49</v>
          </cell>
        </row>
        <row r="81">
          <cell r="E81">
            <v>2919.49</v>
          </cell>
        </row>
        <row r="93">
          <cell r="E93">
            <v>14249.06</v>
          </cell>
        </row>
        <row r="107">
          <cell r="E107">
            <v>11274.16</v>
          </cell>
        </row>
        <row r="119">
          <cell r="E119">
            <v>31622.68</v>
          </cell>
        </row>
        <row r="131">
          <cell r="E131">
            <v>32158.3</v>
          </cell>
        </row>
        <row r="142">
          <cell r="E142">
            <v>2552.09</v>
          </cell>
        </row>
        <row r="156">
          <cell r="E156">
            <v>31785.49</v>
          </cell>
        </row>
        <row r="167">
          <cell r="E167">
            <v>40752.639999999999</v>
          </cell>
        </row>
      </sheetData>
      <sheetData sheetId="1">
        <row r="131">
          <cell r="C131">
            <v>8828</v>
          </cell>
        </row>
        <row r="132">
          <cell r="C132">
            <v>8880</v>
          </cell>
        </row>
        <row r="133">
          <cell r="C133">
            <v>12260</v>
          </cell>
        </row>
        <row r="134">
          <cell r="C134">
            <v>53122.86</v>
          </cell>
        </row>
        <row r="135">
          <cell r="C135">
            <v>31200</v>
          </cell>
        </row>
        <row r="136">
          <cell r="C136">
            <v>17740</v>
          </cell>
        </row>
        <row r="137">
          <cell r="C137">
            <v>10000</v>
          </cell>
        </row>
        <row r="138">
          <cell r="C138">
            <v>32580</v>
          </cell>
        </row>
        <row r="139">
          <cell r="C139">
            <v>0</v>
          </cell>
        </row>
        <row r="140">
          <cell r="C140">
            <v>35210</v>
          </cell>
        </row>
        <row r="141">
          <cell r="C141">
            <v>36052</v>
          </cell>
        </row>
        <row r="142">
          <cell r="C142">
            <v>22235</v>
          </cell>
        </row>
      </sheetData>
      <sheetData sheetId="2">
        <row r="22">
          <cell r="E22">
            <v>105304.11</v>
          </cell>
        </row>
        <row r="31">
          <cell r="E31">
            <v>41360.240000000005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cp$GVMov','ChComp$07/05/2012|00010784878|-|0,00')" TargetMode="External"/><Relationship Id="rId13" Type="http://schemas.openxmlformats.org/officeDocument/2006/relationships/hyperlink" Target="javascript:__doPostBack('ctl00$cp$GVMov','Deposito$10/08/2012|01117533362|+|0,00')" TargetMode="External"/><Relationship Id="rId18" Type="http://schemas.openxmlformats.org/officeDocument/2006/relationships/hyperlink" Target="javascript:__doPostBack('ctl00$cp$GVMov','ChComp$13/11/2012|00023784888|-|0,00')" TargetMode="External"/><Relationship Id="rId3" Type="http://schemas.openxmlformats.org/officeDocument/2006/relationships/hyperlink" Target="javascript:__doPostBack('ctl00$cp$GVMov','ChComp$13/02/2013|00049784897|-|0,00')" TargetMode="External"/><Relationship Id="rId21" Type="http://schemas.openxmlformats.org/officeDocument/2006/relationships/hyperlink" Target="javascript:__doPostBack('ctl00$cp$GVMov','ChComp$07/12/2012|00026784892|-|0,00')" TargetMode="External"/><Relationship Id="rId7" Type="http://schemas.openxmlformats.org/officeDocument/2006/relationships/hyperlink" Target="javascript:__doPostBack('ctl00$cp$GVMov','Deposito$13/02/2012|00084914580|+|0,00')" TargetMode="External"/><Relationship Id="rId12" Type="http://schemas.openxmlformats.org/officeDocument/2006/relationships/hyperlink" Target="javascript:__doPostBack('ctl00$cp$GVMov','ChComp$16/07/2012|00049784802|-|0,00')" TargetMode="External"/><Relationship Id="rId17" Type="http://schemas.openxmlformats.org/officeDocument/2006/relationships/hyperlink" Target="javascript:__doPostBack('ctl00$cp$GVMov','ChComp$07/11/2012|00040784885|-|0,00')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javascript:__doPostBack('ctl00$cp$GVMov','Deposito$04/02/2013|01512374959|+|0,00')" TargetMode="External"/><Relationship Id="rId16" Type="http://schemas.openxmlformats.org/officeDocument/2006/relationships/hyperlink" Target="javascript:__doPostBack('ctl00$cp$GVMov','ChComp$01/11/2012|00045784884|-|0,00')" TargetMode="External"/><Relationship Id="rId20" Type="http://schemas.openxmlformats.org/officeDocument/2006/relationships/hyperlink" Target="javascript:__doPostBack('ctl00$cp$GVMov','Deposito$30/11/2012|01208420491|+|0,00')" TargetMode="External"/><Relationship Id="rId1" Type="http://schemas.openxmlformats.org/officeDocument/2006/relationships/hyperlink" Target="javascript:__doPostBack('ctl00$cp$GVMov','ChComp$25/01/2013|00034784896|-|0,00')" TargetMode="External"/><Relationship Id="rId6" Type="http://schemas.openxmlformats.org/officeDocument/2006/relationships/hyperlink" Target="javascript:__doPostBack('ctl00$cp$GVMov','Deposito$24/01/2012|00003291344|+|0,00')" TargetMode="External"/><Relationship Id="rId11" Type="http://schemas.openxmlformats.org/officeDocument/2006/relationships/hyperlink" Target="javascript:__doPostBack('ctl00$cp$GVMov','ChComp$04/06/2012|00028784801|-|0,00')" TargetMode="External"/><Relationship Id="rId24" Type="http://schemas.openxmlformats.org/officeDocument/2006/relationships/hyperlink" Target="javascript:__doPostBack('ctl00$cp$GVMov','Deposito$26/12/2012|01218555999|+|0,00')" TargetMode="External"/><Relationship Id="rId5" Type="http://schemas.openxmlformats.org/officeDocument/2006/relationships/hyperlink" Target="javascript:__doPostBack('ctl00$cp$GVMov','ChComp$22/03/2013|00024784805|-|0,00')" TargetMode="External"/><Relationship Id="rId15" Type="http://schemas.openxmlformats.org/officeDocument/2006/relationships/hyperlink" Target="javascript:__doPostBack('ctl00$cp$GVMov','Deposito$04/10/2012|23453452913|+|0,00')" TargetMode="External"/><Relationship Id="rId23" Type="http://schemas.openxmlformats.org/officeDocument/2006/relationships/hyperlink" Target="javascript:__doPostBack('ctl00$cp$GVMov','ChComp$18/12/2012|00017784895|-|0,00')" TargetMode="External"/><Relationship Id="rId10" Type="http://schemas.openxmlformats.org/officeDocument/2006/relationships/hyperlink" Target="javascript:__doPostBack('ctl00$cp$GVMov','Deposito$30/05/2012|00146218563|+|0,00')" TargetMode="External"/><Relationship Id="rId19" Type="http://schemas.openxmlformats.org/officeDocument/2006/relationships/hyperlink" Target="javascript:__doPostBack('ctl00$cp$GVMov','ChComp$29/11/2012|00016784889|-|0,00')" TargetMode="External"/><Relationship Id="rId4" Type="http://schemas.openxmlformats.org/officeDocument/2006/relationships/hyperlink" Target="javascript:__doPostBack('ctl00$cp$GVMov','Deposito$19/02/2013|01118082367|+|0,00')" TargetMode="External"/><Relationship Id="rId9" Type="http://schemas.openxmlformats.org/officeDocument/2006/relationships/hyperlink" Target="javascript:__doPostBack('ctl00$cp$GVMov','Deposito$22/05/2012|00006112991|+|0,00')" TargetMode="External"/><Relationship Id="rId14" Type="http://schemas.openxmlformats.org/officeDocument/2006/relationships/hyperlink" Target="javascript:__doPostBack('ctl00$cp$GVMov','Deposito$04/09/2012|01414563773|+|0,00')" TargetMode="External"/><Relationship Id="rId22" Type="http://schemas.openxmlformats.org/officeDocument/2006/relationships/hyperlink" Target="javascript:__doPostBack('ctl00$cp$GVMov','Deposito$10/12/2012|01410364535|+|0,00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4" workbookViewId="0">
      <selection activeCell="I26" sqref="I26"/>
    </sheetView>
  </sheetViews>
  <sheetFormatPr baseColWidth="10" defaultRowHeight="15" x14ac:dyDescent="0.25"/>
  <cols>
    <col min="1" max="1" width="14.5703125" bestFit="1" customWidth="1"/>
    <col min="3" max="3" width="11.42578125" style="2"/>
    <col min="4" max="4" width="12.85546875" style="51" bestFit="1" customWidth="1"/>
    <col min="6" max="6" width="15.7109375" bestFit="1" customWidth="1"/>
    <col min="8" max="8" width="15.5703125" bestFit="1" customWidth="1"/>
    <col min="9" max="9" width="22.7109375" bestFit="1" customWidth="1"/>
    <col min="10" max="10" width="15.5703125" customWidth="1"/>
    <col min="17" max="17" width="14.5703125" style="2" bestFit="1" customWidth="1"/>
    <col min="18" max="18" width="20.5703125" bestFit="1" customWidth="1"/>
  </cols>
  <sheetData>
    <row r="1" spans="1:24" x14ac:dyDescent="0.25">
      <c r="K1" s="2"/>
      <c r="L1" s="2"/>
      <c r="M1" s="2"/>
    </row>
    <row r="2" spans="1:24" x14ac:dyDescent="0.25">
      <c r="I2" t="s">
        <v>241</v>
      </c>
      <c r="K2" s="2">
        <v>165</v>
      </c>
      <c r="L2" s="2"/>
      <c r="M2" s="2">
        <v>14355</v>
      </c>
    </row>
    <row r="3" spans="1:24" x14ac:dyDescent="0.25">
      <c r="K3" s="2">
        <v>495</v>
      </c>
      <c r="L3" s="2">
        <v>792</v>
      </c>
      <c r="M3" s="2">
        <v>23760</v>
      </c>
    </row>
    <row r="6" spans="1:24" x14ac:dyDescent="0.25">
      <c r="A6" t="s">
        <v>226</v>
      </c>
      <c r="B6" t="s">
        <v>225</v>
      </c>
      <c r="C6" s="2" t="s">
        <v>227</v>
      </c>
      <c r="D6" s="51" t="s">
        <v>230</v>
      </c>
      <c r="E6" t="s">
        <v>229</v>
      </c>
      <c r="F6" t="s">
        <v>235</v>
      </c>
      <c r="G6" t="s">
        <v>234</v>
      </c>
      <c r="H6" t="s">
        <v>236</v>
      </c>
      <c r="I6" t="s">
        <v>237</v>
      </c>
      <c r="J6" t="s">
        <v>238</v>
      </c>
      <c r="O6" t="s">
        <v>228</v>
      </c>
      <c r="Q6" s="69" t="s">
        <v>226</v>
      </c>
      <c r="R6" s="70" t="s">
        <v>245</v>
      </c>
    </row>
    <row r="7" spans="1:24" x14ac:dyDescent="0.25">
      <c r="A7" t="s">
        <v>1</v>
      </c>
      <c r="B7">
        <v>87</v>
      </c>
      <c r="C7" s="2">
        <v>60.5</v>
      </c>
      <c r="D7" s="51">
        <v>4350</v>
      </c>
      <c r="E7" s="3">
        <v>1.21</v>
      </c>
      <c r="F7" s="3">
        <v>15</v>
      </c>
      <c r="G7" s="51">
        <v>4335</v>
      </c>
      <c r="H7">
        <v>5245.3499999999995</v>
      </c>
      <c r="I7" s="2">
        <v>1.9</v>
      </c>
      <c r="J7" s="2">
        <v>8236.5</v>
      </c>
      <c r="L7" s="3"/>
      <c r="O7" s="3">
        <v>5263.5</v>
      </c>
      <c r="Q7" s="66" t="s">
        <v>1</v>
      </c>
      <c r="R7" s="67">
        <v>86</v>
      </c>
      <c r="T7" s="2">
        <v>86</v>
      </c>
      <c r="V7" s="2"/>
      <c r="X7" t="e">
        <f>R7*#REF!</f>
        <v>#REF!</v>
      </c>
    </row>
    <row r="8" spans="1:24" x14ac:dyDescent="0.25">
      <c r="A8" s="10" t="s">
        <v>2</v>
      </c>
      <c r="B8" s="10">
        <v>64</v>
      </c>
      <c r="C8" s="20">
        <v>60.5</v>
      </c>
      <c r="D8" s="51">
        <v>3200</v>
      </c>
      <c r="E8" s="3">
        <v>1.21</v>
      </c>
      <c r="F8" s="3">
        <v>0</v>
      </c>
      <c r="G8" s="51">
        <v>3200</v>
      </c>
      <c r="H8">
        <v>3872</v>
      </c>
      <c r="I8" s="2">
        <v>1.9</v>
      </c>
      <c r="J8" s="2">
        <v>6080</v>
      </c>
      <c r="L8" s="3"/>
      <c r="O8" s="10">
        <v>3872</v>
      </c>
      <c r="Q8" s="68" t="s">
        <v>2</v>
      </c>
      <c r="R8" s="67">
        <v>64</v>
      </c>
      <c r="T8" s="2">
        <f t="shared" ref="T8:T13" si="0">R8/50</f>
        <v>1.28</v>
      </c>
      <c r="V8" s="2"/>
      <c r="X8" t="e">
        <f>R8*#REF!</f>
        <v>#REF!</v>
      </c>
    </row>
    <row r="9" spans="1:24" x14ac:dyDescent="0.25">
      <c r="A9" t="s">
        <v>3</v>
      </c>
      <c r="B9">
        <v>58</v>
      </c>
      <c r="C9" s="2">
        <v>60.5</v>
      </c>
      <c r="D9" s="51">
        <v>2900</v>
      </c>
      <c r="E9" s="3">
        <v>1.21</v>
      </c>
      <c r="F9" s="3">
        <v>15</v>
      </c>
      <c r="G9" s="51">
        <v>2885</v>
      </c>
      <c r="H9">
        <v>3490.85</v>
      </c>
      <c r="I9" s="2">
        <v>1.9</v>
      </c>
      <c r="J9" s="2">
        <v>5481.5</v>
      </c>
      <c r="L9" s="3"/>
      <c r="O9">
        <v>3509</v>
      </c>
      <c r="Q9" s="66" t="s">
        <v>3</v>
      </c>
      <c r="R9" s="67">
        <v>57</v>
      </c>
      <c r="T9" s="2">
        <v>57</v>
      </c>
      <c r="V9" s="2"/>
      <c r="X9" t="e">
        <f>R9*#REF!</f>
        <v>#REF!</v>
      </c>
    </row>
    <row r="10" spans="1:24" x14ac:dyDescent="0.25">
      <c r="A10" t="s">
        <v>4</v>
      </c>
      <c r="B10">
        <v>58</v>
      </c>
      <c r="C10" s="2">
        <v>60.5</v>
      </c>
      <c r="D10" s="51">
        <v>2900</v>
      </c>
      <c r="E10" s="3">
        <v>1.21</v>
      </c>
      <c r="F10" s="3">
        <v>0</v>
      </c>
      <c r="G10" s="51">
        <v>2900</v>
      </c>
      <c r="H10">
        <v>3509</v>
      </c>
      <c r="I10" s="2">
        <v>1.9</v>
      </c>
      <c r="J10" s="2">
        <v>5510</v>
      </c>
      <c r="L10" s="3"/>
      <c r="O10">
        <v>3509</v>
      </c>
      <c r="Q10" s="66" t="s">
        <v>4</v>
      </c>
      <c r="R10" s="67">
        <v>58</v>
      </c>
      <c r="T10" s="2">
        <f t="shared" si="0"/>
        <v>1.1599999999999999</v>
      </c>
      <c r="V10" s="2"/>
      <c r="X10" t="e">
        <f>R10*#REF!</f>
        <v>#REF!</v>
      </c>
    </row>
    <row r="11" spans="1:24" x14ac:dyDescent="0.25">
      <c r="A11" t="s">
        <v>5</v>
      </c>
      <c r="B11">
        <v>70</v>
      </c>
      <c r="C11" s="2">
        <v>60.5</v>
      </c>
      <c r="D11" s="51">
        <v>3500</v>
      </c>
      <c r="E11" s="3">
        <v>1.21</v>
      </c>
      <c r="F11" s="3">
        <v>0</v>
      </c>
      <c r="G11" s="51">
        <v>3500</v>
      </c>
      <c r="H11">
        <v>4235</v>
      </c>
      <c r="I11" s="2">
        <v>1.9</v>
      </c>
      <c r="J11" s="2">
        <v>6650</v>
      </c>
      <c r="L11" s="3">
        <v>750</v>
      </c>
      <c r="O11">
        <v>4235</v>
      </c>
      <c r="Q11" s="66" t="s">
        <v>5</v>
      </c>
      <c r="R11" s="67">
        <v>70</v>
      </c>
      <c r="T11" s="2">
        <f t="shared" si="0"/>
        <v>1.4</v>
      </c>
      <c r="V11" s="2"/>
      <c r="X11" t="e">
        <f>R11*#REF!</f>
        <v>#REF!</v>
      </c>
    </row>
    <row r="12" spans="1:24" x14ac:dyDescent="0.25">
      <c r="A12" t="s">
        <v>6</v>
      </c>
      <c r="B12">
        <v>87</v>
      </c>
      <c r="C12" s="2">
        <v>60.5</v>
      </c>
      <c r="D12" s="51">
        <v>4350</v>
      </c>
      <c r="E12" s="3">
        <v>1.21</v>
      </c>
      <c r="F12" s="3">
        <v>0</v>
      </c>
      <c r="G12" s="51">
        <v>4350</v>
      </c>
      <c r="H12">
        <v>5263.5</v>
      </c>
      <c r="I12" s="2">
        <v>1.9</v>
      </c>
      <c r="J12" s="2">
        <v>8265</v>
      </c>
      <c r="L12" s="3"/>
      <c r="O12">
        <v>5263.5</v>
      </c>
      <c r="Q12" s="66" t="s">
        <v>6</v>
      </c>
      <c r="R12" s="67">
        <v>87</v>
      </c>
      <c r="T12" s="2">
        <f t="shared" si="0"/>
        <v>1.74</v>
      </c>
      <c r="V12" s="2"/>
      <c r="X12" t="e">
        <f>R12*#REF!</f>
        <v>#REF!</v>
      </c>
    </row>
    <row r="13" spans="1:24" x14ac:dyDescent="0.25">
      <c r="A13" t="s">
        <v>7</v>
      </c>
      <c r="B13">
        <v>87</v>
      </c>
      <c r="C13" s="2">
        <v>60.5</v>
      </c>
      <c r="D13" s="51">
        <v>4350</v>
      </c>
      <c r="E13" s="3">
        <v>1.21</v>
      </c>
      <c r="F13" s="3">
        <v>3600</v>
      </c>
      <c r="G13" s="51">
        <v>750</v>
      </c>
      <c r="H13">
        <v>907.5</v>
      </c>
      <c r="I13" s="2">
        <v>1.9</v>
      </c>
      <c r="J13" s="2">
        <v>1425</v>
      </c>
      <c r="K13">
        <v>72</v>
      </c>
      <c r="L13">
        <v>15</v>
      </c>
      <c r="M13" s="3">
        <v>907.5</v>
      </c>
      <c r="N13" s="3"/>
      <c r="O13">
        <v>5263.5</v>
      </c>
      <c r="Q13" s="66" t="s">
        <v>7</v>
      </c>
      <c r="R13" s="67">
        <v>15</v>
      </c>
      <c r="T13" s="2">
        <f t="shared" si="0"/>
        <v>0.3</v>
      </c>
      <c r="X13" t="e">
        <f>R13*#REF!</f>
        <v>#REF!</v>
      </c>
    </row>
    <row r="14" spans="1:24" x14ac:dyDescent="0.25">
      <c r="I14" s="2"/>
      <c r="J14" s="2"/>
      <c r="V14" s="3"/>
    </row>
    <row r="15" spans="1:24" x14ac:dyDescent="0.25">
      <c r="I15" s="2"/>
      <c r="J15" s="2"/>
      <c r="O15">
        <v>30915.5</v>
      </c>
    </row>
    <row r="16" spans="1:24" x14ac:dyDescent="0.25">
      <c r="I16" s="2"/>
      <c r="J16" s="2"/>
      <c r="O16" s="2"/>
      <c r="R16" s="71">
        <f>SUM(R7:R15)</f>
        <v>437</v>
      </c>
      <c r="S16" s="71"/>
    </row>
    <row r="17" spans="1:15" x14ac:dyDescent="0.25">
      <c r="A17" t="s">
        <v>17</v>
      </c>
      <c r="B17">
        <v>30</v>
      </c>
      <c r="C17" s="2">
        <v>62</v>
      </c>
      <c r="D17" s="51">
        <v>1500</v>
      </c>
      <c r="E17" s="3">
        <v>1.24</v>
      </c>
      <c r="F17" s="3">
        <v>1440</v>
      </c>
      <c r="G17" s="3">
        <v>60</v>
      </c>
      <c r="H17">
        <v>74.400000000000006</v>
      </c>
      <c r="I17" s="2">
        <v>1.9</v>
      </c>
      <c r="J17" s="2">
        <v>114</v>
      </c>
      <c r="L17" t="s">
        <v>18</v>
      </c>
      <c r="O17" s="2"/>
    </row>
    <row r="18" spans="1:15" x14ac:dyDescent="0.25">
      <c r="A18" t="s">
        <v>19</v>
      </c>
      <c r="B18">
        <v>44</v>
      </c>
      <c r="C18" s="2">
        <v>62</v>
      </c>
      <c r="D18" s="51">
        <v>2200</v>
      </c>
      <c r="E18" s="3">
        <v>1.24</v>
      </c>
      <c r="F18" s="3">
        <v>2075</v>
      </c>
      <c r="G18" s="3">
        <v>125</v>
      </c>
      <c r="H18">
        <v>155</v>
      </c>
      <c r="I18" s="2">
        <v>1.9</v>
      </c>
      <c r="J18" s="2">
        <v>237.5</v>
      </c>
      <c r="L18" t="s">
        <v>243</v>
      </c>
      <c r="N18" s="3"/>
    </row>
    <row r="19" spans="1:15" x14ac:dyDescent="0.25">
      <c r="A19" t="s">
        <v>20</v>
      </c>
      <c r="B19">
        <v>104</v>
      </c>
      <c r="C19" s="2">
        <v>62</v>
      </c>
      <c r="D19" s="51">
        <v>5200</v>
      </c>
      <c r="E19" s="3">
        <v>1.24</v>
      </c>
      <c r="F19" s="3">
        <v>5200</v>
      </c>
      <c r="G19" s="3">
        <v>0</v>
      </c>
      <c r="H19">
        <v>0</v>
      </c>
      <c r="I19" s="2">
        <v>1.9</v>
      </c>
      <c r="J19" s="2">
        <v>0</v>
      </c>
      <c r="L19" s="65" t="s">
        <v>242</v>
      </c>
      <c r="N19" s="3"/>
    </row>
    <row r="20" spans="1:15" x14ac:dyDescent="0.25">
      <c r="A20" t="s">
        <v>21</v>
      </c>
      <c r="B20">
        <v>62</v>
      </c>
      <c r="C20" s="2">
        <v>62</v>
      </c>
      <c r="D20" s="51">
        <v>3100</v>
      </c>
      <c r="E20" s="3">
        <v>1.24</v>
      </c>
      <c r="F20" s="3">
        <v>86</v>
      </c>
      <c r="G20" s="3">
        <v>3014</v>
      </c>
      <c r="H20">
        <v>3737.36</v>
      </c>
      <c r="I20" s="2">
        <v>1.9</v>
      </c>
      <c r="J20" s="2">
        <v>5726.5999999999995</v>
      </c>
      <c r="L20" t="s">
        <v>33</v>
      </c>
      <c r="O20" s="2"/>
    </row>
    <row r="21" spans="1:15" x14ac:dyDescent="0.25">
      <c r="I21" s="2"/>
      <c r="J21" s="2"/>
      <c r="O21" s="2"/>
    </row>
    <row r="22" spans="1:15" x14ac:dyDescent="0.25">
      <c r="H22" s="2"/>
      <c r="I22" s="2"/>
      <c r="J22" s="2"/>
      <c r="K22" s="2"/>
      <c r="O22" s="2"/>
    </row>
    <row r="23" spans="1:15" x14ac:dyDescent="0.25">
      <c r="F23" s="2"/>
      <c r="G23" s="3"/>
      <c r="H23" s="2"/>
      <c r="I23" s="2"/>
      <c r="J23" s="2"/>
      <c r="K23" s="2"/>
      <c r="O23" s="2"/>
    </row>
    <row r="24" spans="1:15" x14ac:dyDescent="0.25">
      <c r="H24" s="2">
        <v>30489.96</v>
      </c>
      <c r="I24" s="2"/>
      <c r="J24" s="2">
        <v>47726.1</v>
      </c>
      <c r="K24" s="2"/>
      <c r="L24" s="2"/>
      <c r="O24" s="2"/>
    </row>
    <row r="25" spans="1:15" x14ac:dyDescent="0.25">
      <c r="H25" s="2"/>
      <c r="I25" s="2"/>
      <c r="J25" s="2"/>
      <c r="K25" s="2"/>
      <c r="L25" s="2"/>
      <c r="O25" s="2"/>
    </row>
    <row r="26" spans="1:15" x14ac:dyDescent="0.25">
      <c r="H26" s="2"/>
      <c r="I26" s="2"/>
      <c r="J26" s="2"/>
      <c r="K26" s="2"/>
      <c r="L26" s="2"/>
      <c r="O26" s="2"/>
    </row>
    <row r="27" spans="1:15" x14ac:dyDescent="0.25">
      <c r="H27" s="2"/>
      <c r="I27" s="2"/>
      <c r="J27" s="2"/>
      <c r="K27" s="2"/>
      <c r="L27" s="2"/>
      <c r="O27" s="2"/>
    </row>
    <row r="28" spans="1:15" x14ac:dyDescent="0.25">
      <c r="H28" s="2"/>
      <c r="I28" s="2"/>
      <c r="J28" s="2"/>
      <c r="O28" s="2"/>
    </row>
    <row r="29" spans="1:15" x14ac:dyDescent="0.25">
      <c r="H29" s="2"/>
      <c r="I29" s="2"/>
      <c r="J29" s="2"/>
      <c r="K29" s="3"/>
      <c r="O29" s="2"/>
    </row>
    <row r="30" spans="1:15" x14ac:dyDescent="0.25">
      <c r="K30" s="3"/>
      <c r="O30" s="2"/>
    </row>
    <row r="31" spans="1:15" x14ac:dyDescent="0.25">
      <c r="O31" s="2"/>
    </row>
    <row r="32" spans="1:15" x14ac:dyDescent="0.25">
      <c r="O32" s="2"/>
    </row>
    <row r="33" spans="15:15" x14ac:dyDescent="0.25">
      <c r="O33" s="2"/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22" workbookViewId="0">
      <selection activeCell="G47" sqref="G47"/>
    </sheetView>
  </sheetViews>
  <sheetFormatPr baseColWidth="10" defaultRowHeight="15" x14ac:dyDescent="0.25"/>
  <cols>
    <col min="3" max="3" width="24.5703125" bestFit="1" customWidth="1"/>
    <col min="4" max="4" width="17.85546875" bestFit="1" customWidth="1"/>
  </cols>
  <sheetData>
    <row r="1" spans="1:4" ht="21" x14ac:dyDescent="0.35">
      <c r="A1" s="74" t="s">
        <v>246</v>
      </c>
    </row>
    <row r="3" spans="1:4" x14ac:dyDescent="0.25">
      <c r="C3" s="66" t="s">
        <v>226</v>
      </c>
      <c r="D3" s="66" t="s">
        <v>245</v>
      </c>
    </row>
    <row r="4" spans="1:4" x14ac:dyDescent="0.25">
      <c r="C4" s="66" t="s">
        <v>1</v>
      </c>
      <c r="D4" s="66">
        <v>86</v>
      </c>
    </row>
    <row r="5" spans="1:4" x14ac:dyDescent="0.25">
      <c r="C5" s="66" t="s">
        <v>2</v>
      </c>
      <c r="D5" s="66">
        <v>64</v>
      </c>
    </row>
    <row r="6" spans="1:4" x14ac:dyDescent="0.25">
      <c r="C6" s="66" t="s">
        <v>3</v>
      </c>
      <c r="D6" s="66">
        <v>57</v>
      </c>
    </row>
    <row r="7" spans="1:4" x14ac:dyDescent="0.25">
      <c r="C7" s="66" t="s">
        <v>4</v>
      </c>
      <c r="D7" s="66">
        <v>58</v>
      </c>
    </row>
    <row r="8" spans="1:4" x14ac:dyDescent="0.25">
      <c r="C8" s="66" t="s">
        <v>5</v>
      </c>
      <c r="D8" s="66">
        <v>70</v>
      </c>
    </row>
    <row r="9" spans="1:4" x14ac:dyDescent="0.25">
      <c r="C9" s="66" t="s">
        <v>6</v>
      </c>
      <c r="D9" s="66">
        <v>87</v>
      </c>
    </row>
    <row r="10" spans="1:4" x14ac:dyDescent="0.25">
      <c r="C10" s="66" t="s">
        <v>7</v>
      </c>
      <c r="D10" s="66">
        <v>15</v>
      </c>
    </row>
    <row r="12" spans="1:4" ht="18.75" x14ac:dyDescent="0.3">
      <c r="C12" s="73" t="s">
        <v>247</v>
      </c>
      <c r="D12" s="73">
        <f>SUM(D4:D11)</f>
        <v>437</v>
      </c>
    </row>
    <row r="43" spans="1:1" ht="15.75" x14ac:dyDescent="0.25">
      <c r="A43" s="72" t="s">
        <v>248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3"/>
  <sheetViews>
    <sheetView topLeftCell="A9" workbookViewId="0">
      <selection activeCell="B24" sqref="B24:P25"/>
    </sheetView>
  </sheetViews>
  <sheetFormatPr baseColWidth="10" defaultRowHeight="15" x14ac:dyDescent="0.25"/>
  <cols>
    <col min="1" max="1" width="1.140625" style="11" customWidth="1"/>
    <col min="2" max="2" width="20.140625" style="11" customWidth="1"/>
    <col min="3" max="3" width="5" style="11" customWidth="1"/>
    <col min="4" max="4" width="11.42578125" style="11"/>
    <col min="5" max="5" width="11.85546875" style="11" bestFit="1" customWidth="1"/>
    <col min="6" max="14" width="11.42578125" style="11"/>
    <col min="15" max="15" width="10.42578125" style="11" customWidth="1"/>
    <col min="16" max="16" width="11.7109375" style="12" customWidth="1"/>
    <col min="17" max="18" width="11.42578125" style="12"/>
    <col min="19" max="256" width="11.42578125" style="11"/>
    <col min="257" max="257" width="1.140625" style="11" customWidth="1"/>
    <col min="258" max="258" width="20.140625" style="11" customWidth="1"/>
    <col min="259" max="259" width="5" style="11" customWidth="1"/>
    <col min="260" max="260" width="11.42578125" style="11"/>
    <col min="261" max="261" width="11.85546875" style="11" bestFit="1" customWidth="1"/>
    <col min="262" max="270" width="11.42578125" style="11"/>
    <col min="271" max="271" width="10.42578125" style="11" customWidth="1"/>
    <col min="272" max="272" width="11.7109375" style="11" customWidth="1"/>
    <col min="273" max="512" width="11.42578125" style="11"/>
    <col min="513" max="513" width="1.140625" style="11" customWidth="1"/>
    <col min="514" max="514" width="20.140625" style="11" customWidth="1"/>
    <col min="515" max="515" width="5" style="11" customWidth="1"/>
    <col min="516" max="516" width="11.42578125" style="11"/>
    <col min="517" max="517" width="11.85546875" style="11" bestFit="1" customWidth="1"/>
    <col min="518" max="526" width="11.42578125" style="11"/>
    <col min="527" max="527" width="10.42578125" style="11" customWidth="1"/>
    <col min="528" max="528" width="11.7109375" style="11" customWidth="1"/>
    <col min="529" max="768" width="11.42578125" style="11"/>
    <col min="769" max="769" width="1.140625" style="11" customWidth="1"/>
    <col min="770" max="770" width="20.140625" style="11" customWidth="1"/>
    <col min="771" max="771" width="5" style="11" customWidth="1"/>
    <col min="772" max="772" width="11.42578125" style="11"/>
    <col min="773" max="773" width="11.85546875" style="11" bestFit="1" customWidth="1"/>
    <col min="774" max="782" width="11.42578125" style="11"/>
    <col min="783" max="783" width="10.42578125" style="11" customWidth="1"/>
    <col min="784" max="784" width="11.7109375" style="11" customWidth="1"/>
    <col min="785" max="1024" width="11.42578125" style="11"/>
    <col min="1025" max="1025" width="1.140625" style="11" customWidth="1"/>
    <col min="1026" max="1026" width="20.140625" style="11" customWidth="1"/>
    <col min="1027" max="1027" width="5" style="11" customWidth="1"/>
    <col min="1028" max="1028" width="11.42578125" style="11"/>
    <col min="1029" max="1029" width="11.85546875" style="11" bestFit="1" customWidth="1"/>
    <col min="1030" max="1038" width="11.42578125" style="11"/>
    <col min="1039" max="1039" width="10.42578125" style="11" customWidth="1"/>
    <col min="1040" max="1040" width="11.7109375" style="11" customWidth="1"/>
    <col min="1041" max="1280" width="11.42578125" style="11"/>
    <col min="1281" max="1281" width="1.140625" style="11" customWidth="1"/>
    <col min="1282" max="1282" width="20.140625" style="11" customWidth="1"/>
    <col min="1283" max="1283" width="5" style="11" customWidth="1"/>
    <col min="1284" max="1284" width="11.42578125" style="11"/>
    <col min="1285" max="1285" width="11.85546875" style="11" bestFit="1" customWidth="1"/>
    <col min="1286" max="1294" width="11.42578125" style="11"/>
    <col min="1295" max="1295" width="10.42578125" style="11" customWidth="1"/>
    <col min="1296" max="1296" width="11.7109375" style="11" customWidth="1"/>
    <col min="1297" max="1536" width="11.42578125" style="11"/>
    <col min="1537" max="1537" width="1.140625" style="11" customWidth="1"/>
    <col min="1538" max="1538" width="20.140625" style="11" customWidth="1"/>
    <col min="1539" max="1539" width="5" style="11" customWidth="1"/>
    <col min="1540" max="1540" width="11.42578125" style="11"/>
    <col min="1541" max="1541" width="11.85546875" style="11" bestFit="1" customWidth="1"/>
    <col min="1542" max="1550" width="11.42578125" style="11"/>
    <col min="1551" max="1551" width="10.42578125" style="11" customWidth="1"/>
    <col min="1552" max="1552" width="11.7109375" style="11" customWidth="1"/>
    <col min="1553" max="1792" width="11.42578125" style="11"/>
    <col min="1793" max="1793" width="1.140625" style="11" customWidth="1"/>
    <col min="1794" max="1794" width="20.140625" style="11" customWidth="1"/>
    <col min="1795" max="1795" width="5" style="11" customWidth="1"/>
    <col min="1796" max="1796" width="11.42578125" style="11"/>
    <col min="1797" max="1797" width="11.85546875" style="11" bestFit="1" customWidth="1"/>
    <col min="1798" max="1806" width="11.42578125" style="11"/>
    <col min="1807" max="1807" width="10.42578125" style="11" customWidth="1"/>
    <col min="1808" max="1808" width="11.7109375" style="11" customWidth="1"/>
    <col min="1809" max="2048" width="11.42578125" style="11"/>
    <col min="2049" max="2049" width="1.140625" style="11" customWidth="1"/>
    <col min="2050" max="2050" width="20.140625" style="11" customWidth="1"/>
    <col min="2051" max="2051" width="5" style="11" customWidth="1"/>
    <col min="2052" max="2052" width="11.42578125" style="11"/>
    <col min="2053" max="2053" width="11.85546875" style="11" bestFit="1" customWidth="1"/>
    <col min="2054" max="2062" width="11.42578125" style="11"/>
    <col min="2063" max="2063" width="10.42578125" style="11" customWidth="1"/>
    <col min="2064" max="2064" width="11.7109375" style="11" customWidth="1"/>
    <col min="2065" max="2304" width="11.42578125" style="11"/>
    <col min="2305" max="2305" width="1.140625" style="11" customWidth="1"/>
    <col min="2306" max="2306" width="20.140625" style="11" customWidth="1"/>
    <col min="2307" max="2307" width="5" style="11" customWidth="1"/>
    <col min="2308" max="2308" width="11.42578125" style="11"/>
    <col min="2309" max="2309" width="11.85546875" style="11" bestFit="1" customWidth="1"/>
    <col min="2310" max="2318" width="11.42578125" style="11"/>
    <col min="2319" max="2319" width="10.42578125" style="11" customWidth="1"/>
    <col min="2320" max="2320" width="11.7109375" style="11" customWidth="1"/>
    <col min="2321" max="2560" width="11.42578125" style="11"/>
    <col min="2561" max="2561" width="1.140625" style="11" customWidth="1"/>
    <col min="2562" max="2562" width="20.140625" style="11" customWidth="1"/>
    <col min="2563" max="2563" width="5" style="11" customWidth="1"/>
    <col min="2564" max="2564" width="11.42578125" style="11"/>
    <col min="2565" max="2565" width="11.85546875" style="11" bestFit="1" customWidth="1"/>
    <col min="2566" max="2574" width="11.42578125" style="11"/>
    <col min="2575" max="2575" width="10.42578125" style="11" customWidth="1"/>
    <col min="2576" max="2576" width="11.7109375" style="11" customWidth="1"/>
    <col min="2577" max="2816" width="11.42578125" style="11"/>
    <col min="2817" max="2817" width="1.140625" style="11" customWidth="1"/>
    <col min="2818" max="2818" width="20.140625" style="11" customWidth="1"/>
    <col min="2819" max="2819" width="5" style="11" customWidth="1"/>
    <col min="2820" max="2820" width="11.42578125" style="11"/>
    <col min="2821" max="2821" width="11.85546875" style="11" bestFit="1" customWidth="1"/>
    <col min="2822" max="2830" width="11.42578125" style="11"/>
    <col min="2831" max="2831" width="10.42578125" style="11" customWidth="1"/>
    <col min="2832" max="2832" width="11.7109375" style="11" customWidth="1"/>
    <col min="2833" max="3072" width="11.42578125" style="11"/>
    <col min="3073" max="3073" width="1.140625" style="11" customWidth="1"/>
    <col min="3074" max="3074" width="20.140625" style="11" customWidth="1"/>
    <col min="3075" max="3075" width="5" style="11" customWidth="1"/>
    <col min="3076" max="3076" width="11.42578125" style="11"/>
    <col min="3077" max="3077" width="11.85546875" style="11" bestFit="1" customWidth="1"/>
    <col min="3078" max="3086" width="11.42578125" style="11"/>
    <col min="3087" max="3087" width="10.42578125" style="11" customWidth="1"/>
    <col min="3088" max="3088" width="11.7109375" style="11" customWidth="1"/>
    <col min="3089" max="3328" width="11.42578125" style="11"/>
    <col min="3329" max="3329" width="1.140625" style="11" customWidth="1"/>
    <col min="3330" max="3330" width="20.140625" style="11" customWidth="1"/>
    <col min="3331" max="3331" width="5" style="11" customWidth="1"/>
    <col min="3332" max="3332" width="11.42578125" style="11"/>
    <col min="3333" max="3333" width="11.85546875" style="11" bestFit="1" customWidth="1"/>
    <col min="3334" max="3342" width="11.42578125" style="11"/>
    <col min="3343" max="3343" width="10.42578125" style="11" customWidth="1"/>
    <col min="3344" max="3344" width="11.7109375" style="11" customWidth="1"/>
    <col min="3345" max="3584" width="11.42578125" style="11"/>
    <col min="3585" max="3585" width="1.140625" style="11" customWidth="1"/>
    <col min="3586" max="3586" width="20.140625" style="11" customWidth="1"/>
    <col min="3587" max="3587" width="5" style="11" customWidth="1"/>
    <col min="3588" max="3588" width="11.42578125" style="11"/>
    <col min="3589" max="3589" width="11.85546875" style="11" bestFit="1" customWidth="1"/>
    <col min="3590" max="3598" width="11.42578125" style="11"/>
    <col min="3599" max="3599" width="10.42578125" style="11" customWidth="1"/>
    <col min="3600" max="3600" width="11.7109375" style="11" customWidth="1"/>
    <col min="3601" max="3840" width="11.42578125" style="11"/>
    <col min="3841" max="3841" width="1.140625" style="11" customWidth="1"/>
    <col min="3842" max="3842" width="20.140625" style="11" customWidth="1"/>
    <col min="3843" max="3843" width="5" style="11" customWidth="1"/>
    <col min="3844" max="3844" width="11.42578125" style="11"/>
    <col min="3845" max="3845" width="11.85546875" style="11" bestFit="1" customWidth="1"/>
    <col min="3846" max="3854" width="11.42578125" style="11"/>
    <col min="3855" max="3855" width="10.42578125" style="11" customWidth="1"/>
    <col min="3856" max="3856" width="11.7109375" style="11" customWidth="1"/>
    <col min="3857" max="4096" width="11.42578125" style="11"/>
    <col min="4097" max="4097" width="1.140625" style="11" customWidth="1"/>
    <col min="4098" max="4098" width="20.140625" style="11" customWidth="1"/>
    <col min="4099" max="4099" width="5" style="11" customWidth="1"/>
    <col min="4100" max="4100" width="11.42578125" style="11"/>
    <col min="4101" max="4101" width="11.85546875" style="11" bestFit="1" customWidth="1"/>
    <col min="4102" max="4110" width="11.42578125" style="11"/>
    <col min="4111" max="4111" width="10.42578125" style="11" customWidth="1"/>
    <col min="4112" max="4112" width="11.7109375" style="11" customWidth="1"/>
    <col min="4113" max="4352" width="11.42578125" style="11"/>
    <col min="4353" max="4353" width="1.140625" style="11" customWidth="1"/>
    <col min="4354" max="4354" width="20.140625" style="11" customWidth="1"/>
    <col min="4355" max="4355" width="5" style="11" customWidth="1"/>
    <col min="4356" max="4356" width="11.42578125" style="11"/>
    <col min="4357" max="4357" width="11.85546875" style="11" bestFit="1" customWidth="1"/>
    <col min="4358" max="4366" width="11.42578125" style="11"/>
    <col min="4367" max="4367" width="10.42578125" style="11" customWidth="1"/>
    <col min="4368" max="4368" width="11.7109375" style="11" customWidth="1"/>
    <col min="4369" max="4608" width="11.42578125" style="11"/>
    <col min="4609" max="4609" width="1.140625" style="11" customWidth="1"/>
    <col min="4610" max="4610" width="20.140625" style="11" customWidth="1"/>
    <col min="4611" max="4611" width="5" style="11" customWidth="1"/>
    <col min="4612" max="4612" width="11.42578125" style="11"/>
    <col min="4613" max="4613" width="11.85546875" style="11" bestFit="1" customWidth="1"/>
    <col min="4614" max="4622" width="11.42578125" style="11"/>
    <col min="4623" max="4623" width="10.42578125" style="11" customWidth="1"/>
    <col min="4624" max="4624" width="11.7109375" style="11" customWidth="1"/>
    <col min="4625" max="4864" width="11.42578125" style="11"/>
    <col min="4865" max="4865" width="1.140625" style="11" customWidth="1"/>
    <col min="4866" max="4866" width="20.140625" style="11" customWidth="1"/>
    <col min="4867" max="4867" width="5" style="11" customWidth="1"/>
    <col min="4868" max="4868" width="11.42578125" style="11"/>
    <col min="4869" max="4869" width="11.85546875" style="11" bestFit="1" customWidth="1"/>
    <col min="4870" max="4878" width="11.42578125" style="11"/>
    <col min="4879" max="4879" width="10.42578125" style="11" customWidth="1"/>
    <col min="4880" max="4880" width="11.7109375" style="11" customWidth="1"/>
    <col min="4881" max="5120" width="11.42578125" style="11"/>
    <col min="5121" max="5121" width="1.140625" style="11" customWidth="1"/>
    <col min="5122" max="5122" width="20.140625" style="11" customWidth="1"/>
    <col min="5123" max="5123" width="5" style="11" customWidth="1"/>
    <col min="5124" max="5124" width="11.42578125" style="11"/>
    <col min="5125" max="5125" width="11.85546875" style="11" bestFit="1" customWidth="1"/>
    <col min="5126" max="5134" width="11.42578125" style="11"/>
    <col min="5135" max="5135" width="10.42578125" style="11" customWidth="1"/>
    <col min="5136" max="5136" width="11.7109375" style="11" customWidth="1"/>
    <col min="5137" max="5376" width="11.42578125" style="11"/>
    <col min="5377" max="5377" width="1.140625" style="11" customWidth="1"/>
    <col min="5378" max="5378" width="20.140625" style="11" customWidth="1"/>
    <col min="5379" max="5379" width="5" style="11" customWidth="1"/>
    <col min="5380" max="5380" width="11.42578125" style="11"/>
    <col min="5381" max="5381" width="11.85546875" style="11" bestFit="1" customWidth="1"/>
    <col min="5382" max="5390" width="11.42578125" style="11"/>
    <col min="5391" max="5391" width="10.42578125" style="11" customWidth="1"/>
    <col min="5392" max="5392" width="11.7109375" style="11" customWidth="1"/>
    <col min="5393" max="5632" width="11.42578125" style="11"/>
    <col min="5633" max="5633" width="1.140625" style="11" customWidth="1"/>
    <col min="5634" max="5634" width="20.140625" style="11" customWidth="1"/>
    <col min="5635" max="5635" width="5" style="11" customWidth="1"/>
    <col min="5636" max="5636" width="11.42578125" style="11"/>
    <col min="5637" max="5637" width="11.85546875" style="11" bestFit="1" customWidth="1"/>
    <col min="5638" max="5646" width="11.42578125" style="11"/>
    <col min="5647" max="5647" width="10.42578125" style="11" customWidth="1"/>
    <col min="5648" max="5648" width="11.7109375" style="11" customWidth="1"/>
    <col min="5649" max="5888" width="11.42578125" style="11"/>
    <col min="5889" max="5889" width="1.140625" style="11" customWidth="1"/>
    <col min="5890" max="5890" width="20.140625" style="11" customWidth="1"/>
    <col min="5891" max="5891" width="5" style="11" customWidth="1"/>
    <col min="5892" max="5892" width="11.42578125" style="11"/>
    <col min="5893" max="5893" width="11.85546875" style="11" bestFit="1" customWidth="1"/>
    <col min="5894" max="5902" width="11.42578125" style="11"/>
    <col min="5903" max="5903" width="10.42578125" style="11" customWidth="1"/>
    <col min="5904" max="5904" width="11.7109375" style="11" customWidth="1"/>
    <col min="5905" max="6144" width="11.42578125" style="11"/>
    <col min="6145" max="6145" width="1.140625" style="11" customWidth="1"/>
    <col min="6146" max="6146" width="20.140625" style="11" customWidth="1"/>
    <col min="6147" max="6147" width="5" style="11" customWidth="1"/>
    <col min="6148" max="6148" width="11.42578125" style="11"/>
    <col min="6149" max="6149" width="11.85546875" style="11" bestFit="1" customWidth="1"/>
    <col min="6150" max="6158" width="11.42578125" style="11"/>
    <col min="6159" max="6159" width="10.42578125" style="11" customWidth="1"/>
    <col min="6160" max="6160" width="11.7109375" style="11" customWidth="1"/>
    <col min="6161" max="6400" width="11.42578125" style="11"/>
    <col min="6401" max="6401" width="1.140625" style="11" customWidth="1"/>
    <col min="6402" max="6402" width="20.140625" style="11" customWidth="1"/>
    <col min="6403" max="6403" width="5" style="11" customWidth="1"/>
    <col min="6404" max="6404" width="11.42578125" style="11"/>
    <col min="6405" max="6405" width="11.85546875" style="11" bestFit="1" customWidth="1"/>
    <col min="6406" max="6414" width="11.42578125" style="11"/>
    <col min="6415" max="6415" width="10.42578125" style="11" customWidth="1"/>
    <col min="6416" max="6416" width="11.7109375" style="11" customWidth="1"/>
    <col min="6417" max="6656" width="11.42578125" style="11"/>
    <col min="6657" max="6657" width="1.140625" style="11" customWidth="1"/>
    <col min="6658" max="6658" width="20.140625" style="11" customWidth="1"/>
    <col min="6659" max="6659" width="5" style="11" customWidth="1"/>
    <col min="6660" max="6660" width="11.42578125" style="11"/>
    <col min="6661" max="6661" width="11.85546875" style="11" bestFit="1" customWidth="1"/>
    <col min="6662" max="6670" width="11.42578125" style="11"/>
    <col min="6671" max="6671" width="10.42578125" style="11" customWidth="1"/>
    <col min="6672" max="6672" width="11.7109375" style="11" customWidth="1"/>
    <col min="6673" max="6912" width="11.42578125" style="11"/>
    <col min="6913" max="6913" width="1.140625" style="11" customWidth="1"/>
    <col min="6914" max="6914" width="20.140625" style="11" customWidth="1"/>
    <col min="6915" max="6915" width="5" style="11" customWidth="1"/>
    <col min="6916" max="6916" width="11.42578125" style="11"/>
    <col min="6917" max="6917" width="11.85546875" style="11" bestFit="1" customWidth="1"/>
    <col min="6918" max="6926" width="11.42578125" style="11"/>
    <col min="6927" max="6927" width="10.42578125" style="11" customWidth="1"/>
    <col min="6928" max="6928" width="11.7109375" style="11" customWidth="1"/>
    <col min="6929" max="7168" width="11.42578125" style="11"/>
    <col min="7169" max="7169" width="1.140625" style="11" customWidth="1"/>
    <col min="7170" max="7170" width="20.140625" style="11" customWidth="1"/>
    <col min="7171" max="7171" width="5" style="11" customWidth="1"/>
    <col min="7172" max="7172" width="11.42578125" style="11"/>
    <col min="7173" max="7173" width="11.85546875" style="11" bestFit="1" customWidth="1"/>
    <col min="7174" max="7182" width="11.42578125" style="11"/>
    <col min="7183" max="7183" width="10.42578125" style="11" customWidth="1"/>
    <col min="7184" max="7184" width="11.7109375" style="11" customWidth="1"/>
    <col min="7185" max="7424" width="11.42578125" style="11"/>
    <col min="7425" max="7425" width="1.140625" style="11" customWidth="1"/>
    <col min="7426" max="7426" width="20.140625" style="11" customWidth="1"/>
    <col min="7427" max="7427" width="5" style="11" customWidth="1"/>
    <col min="7428" max="7428" width="11.42578125" style="11"/>
    <col min="7429" max="7429" width="11.85546875" style="11" bestFit="1" customWidth="1"/>
    <col min="7430" max="7438" width="11.42578125" style="11"/>
    <col min="7439" max="7439" width="10.42578125" style="11" customWidth="1"/>
    <col min="7440" max="7440" width="11.7109375" style="11" customWidth="1"/>
    <col min="7441" max="7680" width="11.42578125" style="11"/>
    <col min="7681" max="7681" width="1.140625" style="11" customWidth="1"/>
    <col min="7682" max="7682" width="20.140625" style="11" customWidth="1"/>
    <col min="7683" max="7683" width="5" style="11" customWidth="1"/>
    <col min="7684" max="7684" width="11.42578125" style="11"/>
    <col min="7685" max="7685" width="11.85546875" style="11" bestFit="1" customWidth="1"/>
    <col min="7686" max="7694" width="11.42578125" style="11"/>
    <col min="7695" max="7695" width="10.42578125" style="11" customWidth="1"/>
    <col min="7696" max="7696" width="11.7109375" style="11" customWidth="1"/>
    <col min="7697" max="7936" width="11.42578125" style="11"/>
    <col min="7937" max="7937" width="1.140625" style="11" customWidth="1"/>
    <col min="7938" max="7938" width="20.140625" style="11" customWidth="1"/>
    <col min="7939" max="7939" width="5" style="11" customWidth="1"/>
    <col min="7940" max="7940" width="11.42578125" style="11"/>
    <col min="7941" max="7941" width="11.85546875" style="11" bestFit="1" customWidth="1"/>
    <col min="7942" max="7950" width="11.42578125" style="11"/>
    <col min="7951" max="7951" width="10.42578125" style="11" customWidth="1"/>
    <col min="7952" max="7952" width="11.7109375" style="11" customWidth="1"/>
    <col min="7953" max="8192" width="11.42578125" style="11"/>
    <col min="8193" max="8193" width="1.140625" style="11" customWidth="1"/>
    <col min="8194" max="8194" width="20.140625" style="11" customWidth="1"/>
    <col min="8195" max="8195" width="5" style="11" customWidth="1"/>
    <col min="8196" max="8196" width="11.42578125" style="11"/>
    <col min="8197" max="8197" width="11.85546875" style="11" bestFit="1" customWidth="1"/>
    <col min="8198" max="8206" width="11.42578125" style="11"/>
    <col min="8207" max="8207" width="10.42578125" style="11" customWidth="1"/>
    <col min="8208" max="8208" width="11.7109375" style="11" customWidth="1"/>
    <col min="8209" max="8448" width="11.42578125" style="11"/>
    <col min="8449" max="8449" width="1.140625" style="11" customWidth="1"/>
    <col min="8450" max="8450" width="20.140625" style="11" customWidth="1"/>
    <col min="8451" max="8451" width="5" style="11" customWidth="1"/>
    <col min="8452" max="8452" width="11.42578125" style="11"/>
    <col min="8453" max="8453" width="11.85546875" style="11" bestFit="1" customWidth="1"/>
    <col min="8454" max="8462" width="11.42578125" style="11"/>
    <col min="8463" max="8463" width="10.42578125" style="11" customWidth="1"/>
    <col min="8464" max="8464" width="11.7109375" style="11" customWidth="1"/>
    <col min="8465" max="8704" width="11.42578125" style="11"/>
    <col min="8705" max="8705" width="1.140625" style="11" customWidth="1"/>
    <col min="8706" max="8706" width="20.140625" style="11" customWidth="1"/>
    <col min="8707" max="8707" width="5" style="11" customWidth="1"/>
    <col min="8708" max="8708" width="11.42578125" style="11"/>
    <col min="8709" max="8709" width="11.85546875" style="11" bestFit="1" customWidth="1"/>
    <col min="8710" max="8718" width="11.42578125" style="11"/>
    <col min="8719" max="8719" width="10.42578125" style="11" customWidth="1"/>
    <col min="8720" max="8720" width="11.7109375" style="11" customWidth="1"/>
    <col min="8721" max="8960" width="11.42578125" style="11"/>
    <col min="8961" max="8961" width="1.140625" style="11" customWidth="1"/>
    <col min="8962" max="8962" width="20.140625" style="11" customWidth="1"/>
    <col min="8963" max="8963" width="5" style="11" customWidth="1"/>
    <col min="8964" max="8964" width="11.42578125" style="11"/>
    <col min="8965" max="8965" width="11.85546875" style="11" bestFit="1" customWidth="1"/>
    <col min="8966" max="8974" width="11.42578125" style="11"/>
    <col min="8975" max="8975" width="10.42578125" style="11" customWidth="1"/>
    <col min="8976" max="8976" width="11.7109375" style="11" customWidth="1"/>
    <col min="8977" max="9216" width="11.42578125" style="11"/>
    <col min="9217" max="9217" width="1.140625" style="11" customWidth="1"/>
    <col min="9218" max="9218" width="20.140625" style="11" customWidth="1"/>
    <col min="9219" max="9219" width="5" style="11" customWidth="1"/>
    <col min="9220" max="9220" width="11.42578125" style="11"/>
    <col min="9221" max="9221" width="11.85546875" style="11" bestFit="1" customWidth="1"/>
    <col min="9222" max="9230" width="11.42578125" style="11"/>
    <col min="9231" max="9231" width="10.42578125" style="11" customWidth="1"/>
    <col min="9232" max="9232" width="11.7109375" style="11" customWidth="1"/>
    <col min="9233" max="9472" width="11.42578125" style="11"/>
    <col min="9473" max="9473" width="1.140625" style="11" customWidth="1"/>
    <col min="9474" max="9474" width="20.140625" style="11" customWidth="1"/>
    <col min="9475" max="9475" width="5" style="11" customWidth="1"/>
    <col min="9476" max="9476" width="11.42578125" style="11"/>
    <col min="9477" max="9477" width="11.85546875" style="11" bestFit="1" customWidth="1"/>
    <col min="9478" max="9486" width="11.42578125" style="11"/>
    <col min="9487" max="9487" width="10.42578125" style="11" customWidth="1"/>
    <col min="9488" max="9488" width="11.7109375" style="11" customWidth="1"/>
    <col min="9489" max="9728" width="11.42578125" style="11"/>
    <col min="9729" max="9729" width="1.140625" style="11" customWidth="1"/>
    <col min="9730" max="9730" width="20.140625" style="11" customWidth="1"/>
    <col min="9731" max="9731" width="5" style="11" customWidth="1"/>
    <col min="9732" max="9732" width="11.42578125" style="11"/>
    <col min="9733" max="9733" width="11.85546875" style="11" bestFit="1" customWidth="1"/>
    <col min="9734" max="9742" width="11.42578125" style="11"/>
    <col min="9743" max="9743" width="10.42578125" style="11" customWidth="1"/>
    <col min="9744" max="9744" width="11.7109375" style="11" customWidth="1"/>
    <col min="9745" max="9984" width="11.42578125" style="11"/>
    <col min="9985" max="9985" width="1.140625" style="11" customWidth="1"/>
    <col min="9986" max="9986" width="20.140625" style="11" customWidth="1"/>
    <col min="9987" max="9987" width="5" style="11" customWidth="1"/>
    <col min="9988" max="9988" width="11.42578125" style="11"/>
    <col min="9989" max="9989" width="11.85546875" style="11" bestFit="1" customWidth="1"/>
    <col min="9990" max="9998" width="11.42578125" style="11"/>
    <col min="9999" max="9999" width="10.42578125" style="11" customWidth="1"/>
    <col min="10000" max="10000" width="11.7109375" style="11" customWidth="1"/>
    <col min="10001" max="10240" width="11.42578125" style="11"/>
    <col min="10241" max="10241" width="1.140625" style="11" customWidth="1"/>
    <col min="10242" max="10242" width="20.140625" style="11" customWidth="1"/>
    <col min="10243" max="10243" width="5" style="11" customWidth="1"/>
    <col min="10244" max="10244" width="11.42578125" style="11"/>
    <col min="10245" max="10245" width="11.85546875" style="11" bestFit="1" customWidth="1"/>
    <col min="10246" max="10254" width="11.42578125" style="11"/>
    <col min="10255" max="10255" width="10.42578125" style="11" customWidth="1"/>
    <col min="10256" max="10256" width="11.7109375" style="11" customWidth="1"/>
    <col min="10257" max="10496" width="11.42578125" style="11"/>
    <col min="10497" max="10497" width="1.140625" style="11" customWidth="1"/>
    <col min="10498" max="10498" width="20.140625" style="11" customWidth="1"/>
    <col min="10499" max="10499" width="5" style="11" customWidth="1"/>
    <col min="10500" max="10500" width="11.42578125" style="11"/>
    <col min="10501" max="10501" width="11.85546875" style="11" bestFit="1" customWidth="1"/>
    <col min="10502" max="10510" width="11.42578125" style="11"/>
    <col min="10511" max="10511" width="10.42578125" style="11" customWidth="1"/>
    <col min="10512" max="10512" width="11.7109375" style="11" customWidth="1"/>
    <col min="10513" max="10752" width="11.42578125" style="11"/>
    <col min="10753" max="10753" width="1.140625" style="11" customWidth="1"/>
    <col min="10754" max="10754" width="20.140625" style="11" customWidth="1"/>
    <col min="10755" max="10755" width="5" style="11" customWidth="1"/>
    <col min="10756" max="10756" width="11.42578125" style="11"/>
    <col min="10757" max="10757" width="11.85546875" style="11" bestFit="1" customWidth="1"/>
    <col min="10758" max="10766" width="11.42578125" style="11"/>
    <col min="10767" max="10767" width="10.42578125" style="11" customWidth="1"/>
    <col min="10768" max="10768" width="11.7109375" style="11" customWidth="1"/>
    <col min="10769" max="11008" width="11.42578125" style="11"/>
    <col min="11009" max="11009" width="1.140625" style="11" customWidth="1"/>
    <col min="11010" max="11010" width="20.140625" style="11" customWidth="1"/>
    <col min="11011" max="11011" width="5" style="11" customWidth="1"/>
    <col min="11012" max="11012" width="11.42578125" style="11"/>
    <col min="11013" max="11013" width="11.85546875" style="11" bestFit="1" customWidth="1"/>
    <col min="11014" max="11022" width="11.42578125" style="11"/>
    <col min="11023" max="11023" width="10.42578125" style="11" customWidth="1"/>
    <col min="11024" max="11024" width="11.7109375" style="11" customWidth="1"/>
    <col min="11025" max="11264" width="11.42578125" style="11"/>
    <col min="11265" max="11265" width="1.140625" style="11" customWidth="1"/>
    <col min="11266" max="11266" width="20.140625" style="11" customWidth="1"/>
    <col min="11267" max="11267" width="5" style="11" customWidth="1"/>
    <col min="11268" max="11268" width="11.42578125" style="11"/>
    <col min="11269" max="11269" width="11.85546875" style="11" bestFit="1" customWidth="1"/>
    <col min="11270" max="11278" width="11.42578125" style="11"/>
    <col min="11279" max="11279" width="10.42578125" style="11" customWidth="1"/>
    <col min="11280" max="11280" width="11.7109375" style="11" customWidth="1"/>
    <col min="11281" max="11520" width="11.42578125" style="11"/>
    <col min="11521" max="11521" width="1.140625" style="11" customWidth="1"/>
    <col min="11522" max="11522" width="20.140625" style="11" customWidth="1"/>
    <col min="11523" max="11523" width="5" style="11" customWidth="1"/>
    <col min="11524" max="11524" width="11.42578125" style="11"/>
    <col min="11525" max="11525" width="11.85546875" style="11" bestFit="1" customWidth="1"/>
    <col min="11526" max="11534" width="11.42578125" style="11"/>
    <col min="11535" max="11535" width="10.42578125" style="11" customWidth="1"/>
    <col min="11536" max="11536" width="11.7109375" style="11" customWidth="1"/>
    <col min="11537" max="11776" width="11.42578125" style="11"/>
    <col min="11777" max="11777" width="1.140625" style="11" customWidth="1"/>
    <col min="11778" max="11778" width="20.140625" style="11" customWidth="1"/>
    <col min="11779" max="11779" width="5" style="11" customWidth="1"/>
    <col min="11780" max="11780" width="11.42578125" style="11"/>
    <col min="11781" max="11781" width="11.85546875" style="11" bestFit="1" customWidth="1"/>
    <col min="11782" max="11790" width="11.42578125" style="11"/>
    <col min="11791" max="11791" width="10.42578125" style="11" customWidth="1"/>
    <col min="11792" max="11792" width="11.7109375" style="11" customWidth="1"/>
    <col min="11793" max="12032" width="11.42578125" style="11"/>
    <col min="12033" max="12033" width="1.140625" style="11" customWidth="1"/>
    <col min="12034" max="12034" width="20.140625" style="11" customWidth="1"/>
    <col min="12035" max="12035" width="5" style="11" customWidth="1"/>
    <col min="12036" max="12036" width="11.42578125" style="11"/>
    <col min="12037" max="12037" width="11.85546875" style="11" bestFit="1" customWidth="1"/>
    <col min="12038" max="12046" width="11.42578125" style="11"/>
    <col min="12047" max="12047" width="10.42578125" style="11" customWidth="1"/>
    <col min="12048" max="12048" width="11.7109375" style="11" customWidth="1"/>
    <col min="12049" max="12288" width="11.42578125" style="11"/>
    <col min="12289" max="12289" width="1.140625" style="11" customWidth="1"/>
    <col min="12290" max="12290" width="20.140625" style="11" customWidth="1"/>
    <col min="12291" max="12291" width="5" style="11" customWidth="1"/>
    <col min="12292" max="12292" width="11.42578125" style="11"/>
    <col min="12293" max="12293" width="11.85546875" style="11" bestFit="1" customWidth="1"/>
    <col min="12294" max="12302" width="11.42578125" style="11"/>
    <col min="12303" max="12303" width="10.42578125" style="11" customWidth="1"/>
    <col min="12304" max="12304" width="11.7109375" style="11" customWidth="1"/>
    <col min="12305" max="12544" width="11.42578125" style="11"/>
    <col min="12545" max="12545" width="1.140625" style="11" customWidth="1"/>
    <col min="12546" max="12546" width="20.140625" style="11" customWidth="1"/>
    <col min="12547" max="12547" width="5" style="11" customWidth="1"/>
    <col min="12548" max="12548" width="11.42578125" style="11"/>
    <col min="12549" max="12549" width="11.85546875" style="11" bestFit="1" customWidth="1"/>
    <col min="12550" max="12558" width="11.42578125" style="11"/>
    <col min="12559" max="12559" width="10.42578125" style="11" customWidth="1"/>
    <col min="12560" max="12560" width="11.7109375" style="11" customWidth="1"/>
    <col min="12561" max="12800" width="11.42578125" style="11"/>
    <col min="12801" max="12801" width="1.140625" style="11" customWidth="1"/>
    <col min="12802" max="12802" width="20.140625" style="11" customWidth="1"/>
    <col min="12803" max="12803" width="5" style="11" customWidth="1"/>
    <col min="12804" max="12804" width="11.42578125" style="11"/>
    <col min="12805" max="12805" width="11.85546875" style="11" bestFit="1" customWidth="1"/>
    <col min="12806" max="12814" width="11.42578125" style="11"/>
    <col min="12815" max="12815" width="10.42578125" style="11" customWidth="1"/>
    <col min="12816" max="12816" width="11.7109375" style="11" customWidth="1"/>
    <col min="12817" max="13056" width="11.42578125" style="11"/>
    <col min="13057" max="13057" width="1.140625" style="11" customWidth="1"/>
    <col min="13058" max="13058" width="20.140625" style="11" customWidth="1"/>
    <col min="13059" max="13059" width="5" style="11" customWidth="1"/>
    <col min="13060" max="13060" width="11.42578125" style="11"/>
    <col min="13061" max="13061" width="11.85546875" style="11" bestFit="1" customWidth="1"/>
    <col min="13062" max="13070" width="11.42578125" style="11"/>
    <col min="13071" max="13071" width="10.42578125" style="11" customWidth="1"/>
    <col min="13072" max="13072" width="11.7109375" style="11" customWidth="1"/>
    <col min="13073" max="13312" width="11.42578125" style="11"/>
    <col min="13313" max="13313" width="1.140625" style="11" customWidth="1"/>
    <col min="13314" max="13314" width="20.140625" style="11" customWidth="1"/>
    <col min="13315" max="13315" width="5" style="11" customWidth="1"/>
    <col min="13316" max="13316" width="11.42578125" style="11"/>
    <col min="13317" max="13317" width="11.85546875" style="11" bestFit="1" customWidth="1"/>
    <col min="13318" max="13326" width="11.42578125" style="11"/>
    <col min="13327" max="13327" width="10.42578125" style="11" customWidth="1"/>
    <col min="13328" max="13328" width="11.7109375" style="11" customWidth="1"/>
    <col min="13329" max="13568" width="11.42578125" style="11"/>
    <col min="13569" max="13569" width="1.140625" style="11" customWidth="1"/>
    <col min="13570" max="13570" width="20.140625" style="11" customWidth="1"/>
    <col min="13571" max="13571" width="5" style="11" customWidth="1"/>
    <col min="13572" max="13572" width="11.42578125" style="11"/>
    <col min="13573" max="13573" width="11.85546875" style="11" bestFit="1" customWidth="1"/>
    <col min="13574" max="13582" width="11.42578125" style="11"/>
    <col min="13583" max="13583" width="10.42578125" style="11" customWidth="1"/>
    <col min="13584" max="13584" width="11.7109375" style="11" customWidth="1"/>
    <col min="13585" max="13824" width="11.42578125" style="11"/>
    <col min="13825" max="13825" width="1.140625" style="11" customWidth="1"/>
    <col min="13826" max="13826" width="20.140625" style="11" customWidth="1"/>
    <col min="13827" max="13827" width="5" style="11" customWidth="1"/>
    <col min="13828" max="13828" width="11.42578125" style="11"/>
    <col min="13829" max="13829" width="11.85546875" style="11" bestFit="1" customWidth="1"/>
    <col min="13830" max="13838" width="11.42578125" style="11"/>
    <col min="13839" max="13839" width="10.42578125" style="11" customWidth="1"/>
    <col min="13840" max="13840" width="11.7109375" style="11" customWidth="1"/>
    <col min="13841" max="14080" width="11.42578125" style="11"/>
    <col min="14081" max="14081" width="1.140625" style="11" customWidth="1"/>
    <col min="14082" max="14082" width="20.140625" style="11" customWidth="1"/>
    <col min="14083" max="14083" width="5" style="11" customWidth="1"/>
    <col min="14084" max="14084" width="11.42578125" style="11"/>
    <col min="14085" max="14085" width="11.85546875" style="11" bestFit="1" customWidth="1"/>
    <col min="14086" max="14094" width="11.42578125" style="11"/>
    <col min="14095" max="14095" width="10.42578125" style="11" customWidth="1"/>
    <col min="14096" max="14096" width="11.7109375" style="11" customWidth="1"/>
    <col min="14097" max="14336" width="11.42578125" style="11"/>
    <col min="14337" max="14337" width="1.140625" style="11" customWidth="1"/>
    <col min="14338" max="14338" width="20.140625" style="11" customWidth="1"/>
    <col min="14339" max="14339" width="5" style="11" customWidth="1"/>
    <col min="14340" max="14340" width="11.42578125" style="11"/>
    <col min="14341" max="14341" width="11.85546875" style="11" bestFit="1" customWidth="1"/>
    <col min="14342" max="14350" width="11.42578125" style="11"/>
    <col min="14351" max="14351" width="10.42578125" style="11" customWidth="1"/>
    <col min="14352" max="14352" width="11.7109375" style="11" customWidth="1"/>
    <col min="14353" max="14592" width="11.42578125" style="11"/>
    <col min="14593" max="14593" width="1.140625" style="11" customWidth="1"/>
    <col min="14594" max="14594" width="20.140625" style="11" customWidth="1"/>
    <col min="14595" max="14595" width="5" style="11" customWidth="1"/>
    <col min="14596" max="14596" width="11.42578125" style="11"/>
    <col min="14597" max="14597" width="11.85546875" style="11" bestFit="1" customWidth="1"/>
    <col min="14598" max="14606" width="11.42578125" style="11"/>
    <col min="14607" max="14607" width="10.42578125" style="11" customWidth="1"/>
    <col min="14608" max="14608" width="11.7109375" style="11" customWidth="1"/>
    <col min="14609" max="14848" width="11.42578125" style="11"/>
    <col min="14849" max="14849" width="1.140625" style="11" customWidth="1"/>
    <col min="14850" max="14850" width="20.140625" style="11" customWidth="1"/>
    <col min="14851" max="14851" width="5" style="11" customWidth="1"/>
    <col min="14852" max="14852" width="11.42578125" style="11"/>
    <col min="14853" max="14853" width="11.85546875" style="11" bestFit="1" customWidth="1"/>
    <col min="14854" max="14862" width="11.42578125" style="11"/>
    <col min="14863" max="14863" width="10.42578125" style="11" customWidth="1"/>
    <col min="14864" max="14864" width="11.7109375" style="11" customWidth="1"/>
    <col min="14865" max="15104" width="11.42578125" style="11"/>
    <col min="15105" max="15105" width="1.140625" style="11" customWidth="1"/>
    <col min="15106" max="15106" width="20.140625" style="11" customWidth="1"/>
    <col min="15107" max="15107" width="5" style="11" customWidth="1"/>
    <col min="15108" max="15108" width="11.42578125" style="11"/>
    <col min="15109" max="15109" width="11.85546875" style="11" bestFit="1" customWidth="1"/>
    <col min="15110" max="15118" width="11.42578125" style="11"/>
    <col min="15119" max="15119" width="10.42578125" style="11" customWidth="1"/>
    <col min="15120" max="15120" width="11.7109375" style="11" customWidth="1"/>
    <col min="15121" max="15360" width="11.42578125" style="11"/>
    <col min="15361" max="15361" width="1.140625" style="11" customWidth="1"/>
    <col min="15362" max="15362" width="20.140625" style="11" customWidth="1"/>
    <col min="15363" max="15363" width="5" style="11" customWidth="1"/>
    <col min="15364" max="15364" width="11.42578125" style="11"/>
    <col min="15365" max="15365" width="11.85546875" style="11" bestFit="1" customWidth="1"/>
    <col min="15366" max="15374" width="11.42578125" style="11"/>
    <col min="15375" max="15375" width="10.42578125" style="11" customWidth="1"/>
    <col min="15376" max="15376" width="11.7109375" style="11" customWidth="1"/>
    <col min="15377" max="15616" width="11.42578125" style="11"/>
    <col min="15617" max="15617" width="1.140625" style="11" customWidth="1"/>
    <col min="15618" max="15618" width="20.140625" style="11" customWidth="1"/>
    <col min="15619" max="15619" width="5" style="11" customWidth="1"/>
    <col min="15620" max="15620" width="11.42578125" style="11"/>
    <col min="15621" max="15621" width="11.85546875" style="11" bestFit="1" customWidth="1"/>
    <col min="15622" max="15630" width="11.42578125" style="11"/>
    <col min="15631" max="15631" width="10.42578125" style="11" customWidth="1"/>
    <col min="15632" max="15632" width="11.7109375" style="11" customWidth="1"/>
    <col min="15633" max="15872" width="11.42578125" style="11"/>
    <col min="15873" max="15873" width="1.140625" style="11" customWidth="1"/>
    <col min="15874" max="15874" width="20.140625" style="11" customWidth="1"/>
    <col min="15875" max="15875" width="5" style="11" customWidth="1"/>
    <col min="15876" max="15876" width="11.42578125" style="11"/>
    <col min="15877" max="15877" width="11.85546875" style="11" bestFit="1" customWidth="1"/>
    <col min="15878" max="15886" width="11.42578125" style="11"/>
    <col min="15887" max="15887" width="10.42578125" style="11" customWidth="1"/>
    <col min="15888" max="15888" width="11.7109375" style="11" customWidth="1"/>
    <col min="15889" max="16128" width="11.42578125" style="11"/>
    <col min="16129" max="16129" width="1.140625" style="11" customWidth="1"/>
    <col min="16130" max="16130" width="20.140625" style="11" customWidth="1"/>
    <col min="16131" max="16131" width="5" style="11" customWidth="1"/>
    <col min="16132" max="16132" width="11.42578125" style="11"/>
    <col min="16133" max="16133" width="11.85546875" style="11" bestFit="1" customWidth="1"/>
    <col min="16134" max="16142" width="11.42578125" style="11"/>
    <col min="16143" max="16143" width="10.42578125" style="11" customWidth="1"/>
    <col min="16144" max="16144" width="11.7109375" style="11" customWidth="1"/>
    <col min="16145" max="16384" width="11.42578125" style="11"/>
  </cols>
  <sheetData>
    <row r="2" spans="2:18" x14ac:dyDescent="0.25">
      <c r="D2" s="14" t="s">
        <v>158</v>
      </c>
      <c r="E2" s="14" t="s">
        <v>159</v>
      </c>
      <c r="F2" s="14" t="s">
        <v>160</v>
      </c>
      <c r="G2" s="14" t="s">
        <v>161</v>
      </c>
      <c r="H2" s="14" t="s">
        <v>162</v>
      </c>
      <c r="I2" s="14" t="s">
        <v>163</v>
      </c>
      <c r="J2" s="14" t="s">
        <v>164</v>
      </c>
      <c r="K2" s="14" t="s">
        <v>165</v>
      </c>
      <c r="L2" s="14" t="s">
        <v>166</v>
      </c>
      <c r="M2" s="11" t="s">
        <v>167</v>
      </c>
      <c r="N2" s="11" t="s">
        <v>168</v>
      </c>
      <c r="O2" s="11" t="s">
        <v>169</v>
      </c>
      <c r="P2" s="12" t="s">
        <v>170</v>
      </c>
    </row>
    <row r="4" spans="2:18" x14ac:dyDescent="0.25">
      <c r="B4" s="11" t="s">
        <v>171</v>
      </c>
      <c r="D4" s="15"/>
      <c r="E4" s="15">
        <f>'[1]FACT PLA'!C131</f>
        <v>8828</v>
      </c>
      <c r="F4" s="15">
        <f>'[1]FACT PLA'!C132</f>
        <v>8880</v>
      </c>
      <c r="G4" s="15">
        <f>'[1]FACT PLA'!C133</f>
        <v>12260</v>
      </c>
      <c r="H4" s="15">
        <f>'[1]FACT PLA'!C134</f>
        <v>53122.86</v>
      </c>
      <c r="I4" s="15">
        <f>'[1]FACT PLA'!C135</f>
        <v>31200</v>
      </c>
      <c r="J4" s="15">
        <f>'[1]FACT PLA'!C136</f>
        <v>17740</v>
      </c>
      <c r="K4" s="15">
        <f>'[1]FACT PLA'!C137</f>
        <v>10000</v>
      </c>
      <c r="L4" s="15">
        <f>'[1]FACT PLA'!C138</f>
        <v>32580</v>
      </c>
      <c r="M4" s="15">
        <f>'[1]FACT PLA'!C139</f>
        <v>0</v>
      </c>
      <c r="N4" s="15">
        <f>'[1]FACT PLA'!C140</f>
        <v>35210</v>
      </c>
      <c r="O4" s="15">
        <f>'[1]FACT PLA'!C141</f>
        <v>36052</v>
      </c>
      <c r="P4" s="15">
        <f>'[1]FACT PLA'!C142</f>
        <v>22235</v>
      </c>
      <c r="Q4" s="12">
        <f>SUM(E4:P4)</f>
        <v>268107.86</v>
      </c>
      <c r="R4" s="12">
        <f>Q4/12</f>
        <v>22342.321666666667</v>
      </c>
    </row>
    <row r="5" spans="2:18" x14ac:dyDescent="0.25">
      <c r="B5" s="11" t="s">
        <v>172</v>
      </c>
      <c r="D5" s="15"/>
      <c r="E5" s="15">
        <f>E4*0.8</f>
        <v>7062.4000000000005</v>
      </c>
      <c r="F5" s="15">
        <f>F4*0.8</f>
        <v>7104</v>
      </c>
      <c r="G5" s="15">
        <f>G4*0.8</f>
        <v>9808</v>
      </c>
      <c r="H5" s="15">
        <f>H4*0.8</f>
        <v>42498.288</v>
      </c>
      <c r="I5" s="15">
        <f t="shared" ref="I5:P5" si="0">I4*0.8</f>
        <v>24960</v>
      </c>
      <c r="J5" s="15">
        <f t="shared" si="0"/>
        <v>14192</v>
      </c>
      <c r="K5" s="15">
        <f t="shared" si="0"/>
        <v>8000</v>
      </c>
      <c r="L5" s="15">
        <f t="shared" si="0"/>
        <v>26064</v>
      </c>
      <c r="M5" s="15">
        <f t="shared" si="0"/>
        <v>0</v>
      </c>
      <c r="N5" s="15">
        <f t="shared" si="0"/>
        <v>28168</v>
      </c>
      <c r="O5" s="15">
        <f t="shared" si="0"/>
        <v>28841.600000000002</v>
      </c>
      <c r="P5" s="15">
        <f t="shared" si="0"/>
        <v>17788</v>
      </c>
      <c r="Q5" s="12">
        <f>SUM(E5:P5)</f>
        <v>214486.288</v>
      </c>
    </row>
    <row r="6" spans="2:18" x14ac:dyDescent="0.25">
      <c r="B6" s="11" t="s">
        <v>173</v>
      </c>
      <c r="D6" s="16"/>
      <c r="E6" s="16">
        <f>E4-E5</f>
        <v>1765.5999999999995</v>
      </c>
      <c r="F6" s="16">
        <f>F4-F5</f>
        <v>1776</v>
      </c>
      <c r="G6" s="16">
        <f>G4-G5</f>
        <v>2452</v>
      </c>
      <c r="H6" s="16">
        <f>H4-H5</f>
        <v>10624.572</v>
      </c>
      <c r="I6" s="16">
        <f t="shared" ref="I6:Q6" si="1">I4-I5</f>
        <v>6240</v>
      </c>
      <c r="J6" s="16">
        <f t="shared" si="1"/>
        <v>3548</v>
      </c>
      <c r="K6" s="16">
        <f t="shared" si="1"/>
        <v>2000</v>
      </c>
      <c r="L6" s="16">
        <f t="shared" si="1"/>
        <v>6516</v>
      </c>
      <c r="M6" s="16">
        <f t="shared" si="1"/>
        <v>0</v>
      </c>
      <c r="N6" s="16">
        <f t="shared" si="1"/>
        <v>7042</v>
      </c>
      <c r="O6" s="16">
        <f t="shared" si="1"/>
        <v>7210.3999999999978</v>
      </c>
      <c r="P6" s="16">
        <f t="shared" si="1"/>
        <v>4447</v>
      </c>
      <c r="Q6" s="12">
        <f t="shared" si="1"/>
        <v>53621.571999999986</v>
      </c>
      <c r="R6" s="12">
        <f>Q6/12</f>
        <v>4468.4643333333324</v>
      </c>
    </row>
    <row r="7" spans="2:18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2:18" x14ac:dyDescent="0.25">
      <c r="B8" s="11" t="s">
        <v>174</v>
      </c>
      <c r="D8" s="15"/>
      <c r="E8" s="15"/>
      <c r="F8" s="15"/>
      <c r="G8" s="15"/>
      <c r="H8" s="15"/>
      <c r="I8" s="15">
        <v>2500</v>
      </c>
      <c r="J8" s="15"/>
      <c r="K8" s="15"/>
      <c r="L8" s="15"/>
      <c r="M8" s="15"/>
      <c r="N8" s="15">
        <v>2000</v>
      </c>
      <c r="O8" s="15"/>
      <c r="P8" s="15">
        <v>3500</v>
      </c>
      <c r="Q8" s="12">
        <f>SUM(E8:P8)</f>
        <v>8000</v>
      </c>
    </row>
    <row r="9" spans="2:18" x14ac:dyDescent="0.25">
      <c r="B9" s="11" t="s">
        <v>175</v>
      </c>
      <c r="D9" s="15"/>
      <c r="E9" s="15">
        <f>E4*0.05</f>
        <v>441.40000000000003</v>
      </c>
      <c r="F9" s="15">
        <f>F4*0.05</f>
        <v>444</v>
      </c>
      <c r="G9" s="15">
        <f>G4*0.05</f>
        <v>613</v>
      </c>
      <c r="H9" s="15">
        <f>H4*0.05</f>
        <v>2656.143</v>
      </c>
      <c r="I9" s="15">
        <f t="shared" ref="I9:O9" si="2">I4*0.05</f>
        <v>1560</v>
      </c>
      <c r="J9" s="15">
        <f t="shared" si="2"/>
        <v>887</v>
      </c>
      <c r="K9" s="15">
        <f t="shared" si="2"/>
        <v>500</v>
      </c>
      <c r="L9" s="15">
        <f t="shared" si="2"/>
        <v>1629</v>
      </c>
      <c r="M9" s="15">
        <f t="shared" si="2"/>
        <v>0</v>
      </c>
      <c r="N9" s="15">
        <f t="shared" si="2"/>
        <v>1760.5</v>
      </c>
      <c r="O9" s="15">
        <f t="shared" si="2"/>
        <v>1802.6000000000001</v>
      </c>
      <c r="P9" s="15">
        <f>P4*0.05</f>
        <v>1111.75</v>
      </c>
      <c r="Q9" s="12">
        <f>SUM(E9:P9)</f>
        <v>13405.393</v>
      </c>
    </row>
    <row r="10" spans="2:18" x14ac:dyDescent="0.25"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18" x14ac:dyDescent="0.25">
      <c r="B11" s="11" t="s">
        <v>176</v>
      </c>
      <c r="D11" s="15"/>
      <c r="E11" s="15">
        <f>SUM(E8:E10)</f>
        <v>441.40000000000003</v>
      </c>
      <c r="F11" s="15">
        <f>SUM(F8:F10)</f>
        <v>444</v>
      </c>
      <c r="G11" s="15">
        <f>SUM(G8:G10)</f>
        <v>613</v>
      </c>
      <c r="H11" s="15">
        <f>SUM(H8:H10)</f>
        <v>2656.143</v>
      </c>
      <c r="I11" s="15">
        <f t="shared" ref="I11:P11" si="3">SUM(I8:I10)</f>
        <v>4060</v>
      </c>
      <c r="J11" s="15">
        <f t="shared" si="3"/>
        <v>887</v>
      </c>
      <c r="K11" s="15">
        <f t="shared" si="3"/>
        <v>500</v>
      </c>
      <c r="L11" s="15">
        <f t="shared" si="3"/>
        <v>1629</v>
      </c>
      <c r="M11" s="15">
        <f t="shared" si="3"/>
        <v>0</v>
      </c>
      <c r="N11" s="15">
        <f t="shared" si="3"/>
        <v>3760.5</v>
      </c>
      <c r="O11" s="15">
        <f t="shared" si="3"/>
        <v>1802.6000000000001</v>
      </c>
      <c r="P11" s="15">
        <f t="shared" si="3"/>
        <v>4611.75</v>
      </c>
    </row>
    <row r="12" spans="2:18" x14ac:dyDescent="0.25"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8" x14ac:dyDescent="0.25">
      <c r="B13" s="11" t="s">
        <v>177</v>
      </c>
      <c r="D13" s="16"/>
      <c r="E13" s="16">
        <f>E6-E11</f>
        <v>1324.1999999999994</v>
      </c>
      <c r="F13" s="16">
        <f>F6-F11</f>
        <v>1332</v>
      </c>
      <c r="G13" s="16">
        <f>G6-G11</f>
        <v>1839</v>
      </c>
      <c r="H13" s="16">
        <f>H6-H11</f>
        <v>7968.4290000000001</v>
      </c>
      <c r="I13" s="16">
        <f t="shared" ref="I13:O13" si="4">I6-I11</f>
        <v>2180</v>
      </c>
      <c r="J13" s="16">
        <f t="shared" si="4"/>
        <v>2661</v>
      </c>
      <c r="K13" s="16">
        <f t="shared" si="4"/>
        <v>1500</v>
      </c>
      <c r="L13" s="16">
        <f t="shared" si="4"/>
        <v>4887</v>
      </c>
      <c r="M13" s="16">
        <f t="shared" si="4"/>
        <v>0</v>
      </c>
      <c r="N13" s="16">
        <f t="shared" si="4"/>
        <v>3281.5</v>
      </c>
      <c r="O13" s="16">
        <f t="shared" si="4"/>
        <v>5407.7999999999975</v>
      </c>
      <c r="P13" s="16">
        <f>P6-P11</f>
        <v>-164.75</v>
      </c>
      <c r="Q13" s="12">
        <f>SUM(E13:P13)</f>
        <v>32216.178999999996</v>
      </c>
      <c r="R13" s="12">
        <f>Q13/12</f>
        <v>2684.681583333333</v>
      </c>
    </row>
    <row r="14" spans="2:18" x14ac:dyDescent="0.25"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8" x14ac:dyDescent="0.25">
      <c r="B15" s="11" t="s">
        <v>178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8" x14ac:dyDescent="0.25">
      <c r="B16" s="11" t="s">
        <v>179</v>
      </c>
      <c r="D16" s="15">
        <f>'[1]BANESC-PLAS'!E16</f>
        <v>30393.77</v>
      </c>
      <c r="E16" s="15">
        <f>'[1]BANESC-PLAS'!E26</f>
        <v>5409.81</v>
      </c>
      <c r="F16" s="15">
        <f>'[1]BANESC-PLAS'!E38</f>
        <v>13761.91</v>
      </c>
      <c r="G16" s="15">
        <f>'[1]BANESC-PLAS'!E49</f>
        <v>28236.27</v>
      </c>
      <c r="H16" s="15">
        <f>'[1]BANESC-PLAS'!E69</f>
        <v>24237.49</v>
      </c>
      <c r="I16" s="15">
        <f>'[1]BANESC-PLAS'!E81</f>
        <v>2919.49</v>
      </c>
      <c r="J16" s="15">
        <f>'[1]BANESC-PLAS'!E93</f>
        <v>14249.06</v>
      </c>
      <c r="K16" s="15">
        <f>'[1]BANESC-PLAS'!E107</f>
        <v>11274.16</v>
      </c>
      <c r="L16" s="15">
        <f>'[1]BANESC-PLAS'!E119</f>
        <v>31622.68</v>
      </c>
      <c r="M16" s="15">
        <f>'[1]BANESC-PLAS'!E131</f>
        <v>32158.3</v>
      </c>
      <c r="N16" s="15">
        <f>'[1]BANESC-PLAS'!E142</f>
        <v>2552.09</v>
      </c>
      <c r="O16" s="15">
        <f>'[1]BANESC-PLAS'!E156</f>
        <v>31785.49</v>
      </c>
      <c r="P16" s="15">
        <f>'[1]BANESC-PLAS'!E167</f>
        <v>40752.639999999999</v>
      </c>
    </row>
    <row r="17" spans="2:16" x14ac:dyDescent="0.25">
      <c r="B17" s="11" t="s">
        <v>180</v>
      </c>
      <c r="D17" s="15">
        <f>'[1]COBRANZA CORRE'!E22</f>
        <v>105304.11</v>
      </c>
      <c r="E17" s="15">
        <v>32770.480000000003</v>
      </c>
      <c r="F17" s="15">
        <v>31616.48</v>
      </c>
      <c r="G17" s="15">
        <v>30867.040000000001</v>
      </c>
      <c r="H17" s="15">
        <v>55927.199999999997</v>
      </c>
      <c r="I17" s="15">
        <v>83891.7</v>
      </c>
      <c r="J17" s="15">
        <v>88559.4</v>
      </c>
      <c r="K17" s="15">
        <v>75931.600000000006</v>
      </c>
      <c r="L17" s="15">
        <v>44784.4</v>
      </c>
      <c r="M17" s="15">
        <v>78348.800000000003</v>
      </c>
      <c r="N17" s="15">
        <v>92421.9</v>
      </c>
      <c r="O17" s="15">
        <v>105577.06</v>
      </c>
      <c r="P17" s="15">
        <f>'[1]COBRANZA CORRE'!E22</f>
        <v>105304.11</v>
      </c>
    </row>
    <row r="18" spans="2:16" x14ac:dyDescent="0.25">
      <c r="B18" s="11" t="s">
        <v>181</v>
      </c>
      <c r="D18" s="15">
        <v>3800</v>
      </c>
      <c r="E18" s="15">
        <v>10960</v>
      </c>
      <c r="F18" s="15">
        <v>5500</v>
      </c>
      <c r="G18" s="15">
        <v>6500</v>
      </c>
      <c r="H18" s="15">
        <v>7500</v>
      </c>
      <c r="I18" s="15">
        <v>8100</v>
      </c>
      <c r="J18" s="15">
        <v>8900</v>
      </c>
      <c r="K18" s="15">
        <v>6800</v>
      </c>
      <c r="L18" s="15">
        <v>15000</v>
      </c>
      <c r="M18" s="15">
        <v>5500</v>
      </c>
      <c r="N18" s="15">
        <v>8900</v>
      </c>
      <c r="O18" s="15">
        <v>10300</v>
      </c>
      <c r="P18" s="15">
        <v>4400</v>
      </c>
    </row>
    <row r="19" spans="2:16" x14ac:dyDescent="0.25">
      <c r="B19" s="17" t="s">
        <v>182</v>
      </c>
      <c r="D19" s="15"/>
      <c r="E19" s="15"/>
      <c r="F19" s="15"/>
      <c r="G19" s="15"/>
      <c r="H19" s="15"/>
      <c r="I19" s="15"/>
      <c r="J19" s="15"/>
      <c r="K19" s="15">
        <v>10120</v>
      </c>
      <c r="L19" s="15">
        <v>10120</v>
      </c>
      <c r="M19" s="15"/>
      <c r="N19" s="15"/>
      <c r="O19" s="15"/>
      <c r="P19" s="15"/>
    </row>
    <row r="20" spans="2:16" x14ac:dyDescent="0.25">
      <c r="B20" s="11" t="s">
        <v>183</v>
      </c>
      <c r="D20" s="15">
        <v>32800</v>
      </c>
      <c r="E20" s="15">
        <v>75000</v>
      </c>
      <c r="F20" s="15">
        <v>60700</v>
      </c>
      <c r="G20" s="15">
        <v>47800</v>
      </c>
      <c r="H20" s="15">
        <v>50400</v>
      </c>
      <c r="I20" s="15">
        <v>50400</v>
      </c>
      <c r="J20" s="15">
        <v>36000</v>
      </c>
      <c r="K20" s="15">
        <v>23600</v>
      </c>
      <c r="L20" s="15">
        <v>31000</v>
      </c>
      <c r="M20" s="15">
        <v>16500</v>
      </c>
      <c r="N20" s="15">
        <v>32000</v>
      </c>
      <c r="O20" s="15">
        <v>32000</v>
      </c>
      <c r="P20" s="15">
        <v>32000</v>
      </c>
    </row>
    <row r="21" spans="2:16" x14ac:dyDescent="0.25"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x14ac:dyDescent="0.25">
      <c r="B22" s="11" t="s">
        <v>184</v>
      </c>
      <c r="D22" s="16">
        <f>SUM(D16:D21)</f>
        <v>172297.88</v>
      </c>
      <c r="E22" s="16">
        <f t="shared" ref="E22:K22" si="5">SUM(E16:E20)</f>
        <v>124140.29000000001</v>
      </c>
      <c r="F22" s="16">
        <f t="shared" si="5"/>
        <v>111578.39</v>
      </c>
      <c r="G22" s="16">
        <f t="shared" si="5"/>
        <v>113403.31</v>
      </c>
      <c r="H22" s="16">
        <f t="shared" si="5"/>
        <v>138064.69</v>
      </c>
      <c r="I22" s="16">
        <f t="shared" si="5"/>
        <v>145311.19</v>
      </c>
      <c r="J22" s="16">
        <f t="shared" si="5"/>
        <v>147708.46</v>
      </c>
      <c r="K22" s="16">
        <f t="shared" si="5"/>
        <v>127725.76000000001</v>
      </c>
      <c r="L22" s="16">
        <f>SUM(L16:L20)</f>
        <v>132527.08000000002</v>
      </c>
      <c r="M22" s="16">
        <f>SUM(M16:M20)</f>
        <v>132507.1</v>
      </c>
      <c r="N22" s="16">
        <f>SUM(N16:N20)</f>
        <v>135873.99</v>
      </c>
      <c r="O22" s="16">
        <f>SUM(O16:O20)</f>
        <v>179662.55</v>
      </c>
      <c r="P22" s="16">
        <f>SUM(P16:P20)</f>
        <v>182456.75</v>
      </c>
    </row>
    <row r="23" spans="2:16" x14ac:dyDescent="0.25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2:16" x14ac:dyDescent="0.25">
      <c r="B24" s="11" t="s">
        <v>185</v>
      </c>
      <c r="C24" s="18">
        <v>0.65</v>
      </c>
      <c r="D24" s="15">
        <v>64314.680699999997</v>
      </c>
      <c r="E24" s="15">
        <f>D24+(E13*C24)</f>
        <v>65175.410699999993</v>
      </c>
      <c r="F24" s="15">
        <f>(F13*C24)+E24</f>
        <v>66041.210699999996</v>
      </c>
      <c r="G24" s="15">
        <f>(G13*C24)+F24</f>
        <v>67236.560700000002</v>
      </c>
      <c r="H24" s="15">
        <f>(H13*C24)+G24</f>
        <v>72416.039550000001</v>
      </c>
      <c r="I24" s="15">
        <f>(I13*C24)+H24</f>
        <v>73833.039550000001</v>
      </c>
      <c r="J24" s="15">
        <f>(J13*C24)+I24</f>
        <v>75562.689549999996</v>
      </c>
      <c r="K24" s="15">
        <f>(K13*C24)+J24</f>
        <v>76537.689549999996</v>
      </c>
      <c r="L24" s="15">
        <f>(L13*C24)+K24</f>
        <v>79714.239549999998</v>
      </c>
      <c r="M24" s="15">
        <f>(M13*C24)+L24</f>
        <v>79714.239549999998</v>
      </c>
      <c r="N24" s="15">
        <f>(N13*C24)+M24</f>
        <v>81847.214550000004</v>
      </c>
      <c r="O24" s="15">
        <f>(O13*C24)+N24</f>
        <v>85362.284549999997</v>
      </c>
      <c r="P24" s="15">
        <f>(P13*C24)+O24</f>
        <v>85255.197050000002</v>
      </c>
    </row>
    <row r="25" spans="2:16" x14ac:dyDescent="0.25">
      <c r="B25" s="11" t="s">
        <v>186</v>
      </c>
      <c r="C25" s="18">
        <v>0.35</v>
      </c>
      <c r="D25" s="15">
        <v>44542.215099999994</v>
      </c>
      <c r="E25" s="15">
        <f>D25+(E13*C25)</f>
        <v>45005.685099999995</v>
      </c>
      <c r="F25" s="15">
        <f>(F13*C25)+E25</f>
        <v>45471.885099999992</v>
      </c>
      <c r="G25" s="15">
        <f>(G13*C25)+F25</f>
        <v>46115.535099999994</v>
      </c>
      <c r="H25" s="15">
        <f>(H13*C25)+G25</f>
        <v>48904.485249999991</v>
      </c>
      <c r="I25" s="15">
        <f>(I13*C25)+H25</f>
        <v>49667.485249999991</v>
      </c>
      <c r="J25" s="15">
        <f>(J13*C25)+I25</f>
        <v>50598.835249999989</v>
      </c>
      <c r="K25" s="15">
        <f>(K13*C25)+J25</f>
        <v>51123.835249999989</v>
      </c>
      <c r="L25" s="15">
        <f>(L13*C25)+K25</f>
        <v>52834.285249999986</v>
      </c>
      <c r="M25" s="15">
        <f>(M13*C25)+L25</f>
        <v>52834.285249999986</v>
      </c>
      <c r="N25" s="15">
        <f>(N13*C25)+M25</f>
        <v>53982.810249999988</v>
      </c>
      <c r="O25" s="15">
        <f>(O13*C25)+N25</f>
        <v>55875.540249999984</v>
      </c>
      <c r="P25" s="15">
        <f>(P13*C25)+O25</f>
        <v>55817.877749999985</v>
      </c>
    </row>
    <row r="26" spans="2:16" x14ac:dyDescent="0.25">
      <c r="B26" s="11" t="s">
        <v>187</v>
      </c>
      <c r="D26" s="15">
        <v>14006.96</v>
      </c>
      <c r="E26" s="15">
        <v>14006.96</v>
      </c>
      <c r="F26" s="15">
        <f>'[1]COBRANZA CORRE'!D35</f>
        <v>0</v>
      </c>
      <c r="G26" s="15"/>
      <c r="H26" s="15">
        <v>16800</v>
      </c>
      <c r="I26" s="15">
        <v>21800</v>
      </c>
      <c r="J26" s="15">
        <v>21515.599999999999</v>
      </c>
      <c r="K26" s="15"/>
      <c r="L26" s="15"/>
      <c r="M26" s="15"/>
      <c r="N26" s="15"/>
      <c r="O26" s="15">
        <v>38400</v>
      </c>
      <c r="P26" s="15">
        <f>'[1]COBRANZA CORRE'!E31</f>
        <v>41360.240000000005</v>
      </c>
    </row>
    <row r="27" spans="2:16" x14ac:dyDescent="0.25"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x14ac:dyDescent="0.25">
      <c r="B28" s="11" t="s">
        <v>188</v>
      </c>
      <c r="D28" s="16">
        <f>SUM(D24:D27)</f>
        <v>122863.85579999999</v>
      </c>
      <c r="E28" s="16">
        <f>SUM(E24:E27)</f>
        <v>124188.05579999997</v>
      </c>
      <c r="F28" s="16">
        <f>SUM(F24:F27)</f>
        <v>111513.09579999998</v>
      </c>
      <c r="G28" s="16">
        <f>SUM(G24:G27)</f>
        <v>113352.0958</v>
      </c>
      <c r="H28" s="16">
        <f t="shared" ref="H28:P28" si="6">SUM(H24:H27)</f>
        <v>138120.52479999998</v>
      </c>
      <c r="I28" s="16">
        <f t="shared" si="6"/>
        <v>145300.52479999998</v>
      </c>
      <c r="J28" s="16">
        <f t="shared" si="6"/>
        <v>147677.12479999999</v>
      </c>
      <c r="K28" s="16">
        <f t="shared" si="6"/>
        <v>127661.52479999998</v>
      </c>
      <c r="L28" s="16">
        <f t="shared" si="6"/>
        <v>132548.52479999998</v>
      </c>
      <c r="M28" s="16">
        <f t="shared" si="6"/>
        <v>132548.52479999998</v>
      </c>
      <c r="N28" s="16">
        <f t="shared" si="6"/>
        <v>135830.02479999998</v>
      </c>
      <c r="O28" s="16">
        <f t="shared" si="6"/>
        <v>179637.82479999997</v>
      </c>
      <c r="P28" s="16">
        <f t="shared" si="6"/>
        <v>182433.31479999999</v>
      </c>
    </row>
    <row r="29" spans="2:16" x14ac:dyDescent="0.25"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x14ac:dyDescent="0.25">
      <c r="B30" s="11" t="s">
        <v>189</v>
      </c>
      <c r="D30" s="15">
        <f t="shared" ref="D30:P30" si="7">D22-D28</f>
        <v>49434.024200000014</v>
      </c>
      <c r="E30" s="15">
        <f t="shared" si="7"/>
        <v>-47.765799999964656</v>
      </c>
      <c r="F30" s="15">
        <f t="shared" si="7"/>
        <v>65.294200000018463</v>
      </c>
      <c r="G30" s="15">
        <f t="shared" si="7"/>
        <v>51.214200000002165</v>
      </c>
      <c r="H30" s="15">
        <f t="shared" si="7"/>
        <v>-55.834799999982351</v>
      </c>
      <c r="I30" s="15">
        <f t="shared" si="7"/>
        <v>10.665200000017649</v>
      </c>
      <c r="J30" s="15">
        <f t="shared" si="7"/>
        <v>31.33520000000135</v>
      </c>
      <c r="K30" s="15">
        <f t="shared" si="7"/>
        <v>64.235200000024633</v>
      </c>
      <c r="L30" s="15">
        <f>L22-L28</f>
        <v>-21.444799999968382</v>
      </c>
      <c r="M30" s="15">
        <f>M22-M28</f>
        <v>-41.424799999978859</v>
      </c>
      <c r="N30" s="15">
        <f>N22-N28</f>
        <v>43.965200000006007</v>
      </c>
      <c r="O30" s="15">
        <f>O22-O28</f>
        <v>24.72520000001532</v>
      </c>
      <c r="P30" s="12">
        <f t="shared" si="7"/>
        <v>23.435200000007171</v>
      </c>
    </row>
    <row r="31" spans="2:16" x14ac:dyDescent="0.25">
      <c r="D31" s="12"/>
      <c r="E31" s="12"/>
      <c r="F31" s="12"/>
      <c r="G31" s="12"/>
      <c r="H31" s="12"/>
      <c r="I31" s="12"/>
      <c r="J31" s="12"/>
      <c r="K31" s="12"/>
      <c r="L31" s="12"/>
    </row>
    <row r="32" spans="2:16" x14ac:dyDescent="0.25">
      <c r="D32" s="12"/>
      <c r="E32" s="12"/>
      <c r="F32" s="12"/>
      <c r="G32" s="12"/>
      <c r="H32" s="12"/>
      <c r="I32" s="12"/>
      <c r="J32" s="12"/>
      <c r="K32" s="12"/>
      <c r="L32" s="12"/>
    </row>
    <row r="33" spans="5:5" x14ac:dyDescent="0.25">
      <c r="E33" s="19"/>
    </row>
  </sheetData>
  <pageMargins left="0.75" right="0.75" top="1" bottom="1" header="0" footer="0"/>
  <pageSetup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topLeftCell="A49" workbookViewId="0">
      <selection activeCell="E69" sqref="E69"/>
    </sheetView>
  </sheetViews>
  <sheetFormatPr baseColWidth="10" defaultColWidth="17.28515625" defaultRowHeight="15" x14ac:dyDescent="0.25"/>
  <cols>
    <col min="1" max="1" width="10.7109375" bestFit="1" customWidth="1"/>
    <col min="2" max="2" width="62.7109375" customWidth="1"/>
    <col min="3" max="3" width="18.140625" customWidth="1"/>
    <col min="4" max="4" width="11.7109375" style="2" customWidth="1"/>
    <col min="7" max="7" width="42.5703125" bestFit="1" customWidth="1"/>
  </cols>
  <sheetData>
    <row r="1" spans="1:9" ht="21" x14ac:dyDescent="0.35">
      <c r="A1" s="74" t="s">
        <v>254</v>
      </c>
    </row>
    <row r="2" spans="1:9" x14ac:dyDescent="0.25">
      <c r="A2" s="32">
        <v>41108</v>
      </c>
      <c r="B2" s="33" t="s">
        <v>114</v>
      </c>
      <c r="C2" s="33">
        <v>126500126</v>
      </c>
      <c r="D2" s="46">
        <v>3000</v>
      </c>
    </row>
    <row r="3" spans="1:9" x14ac:dyDescent="0.25">
      <c r="A3" s="32">
        <v>41323</v>
      </c>
      <c r="B3" s="33" t="s">
        <v>149</v>
      </c>
      <c r="C3" s="33">
        <v>165914884</v>
      </c>
      <c r="D3" s="46">
        <v>17000</v>
      </c>
    </row>
    <row r="4" spans="1:9" x14ac:dyDescent="0.25">
      <c r="A4" s="32">
        <v>41344</v>
      </c>
      <c r="B4" s="33" t="s">
        <v>151</v>
      </c>
      <c r="C4" s="33">
        <v>169866709</v>
      </c>
      <c r="D4" s="46">
        <v>17000</v>
      </c>
      <c r="E4" s="3">
        <f>SUM(D2:D4)</f>
        <v>37000</v>
      </c>
    </row>
    <row r="5" spans="1:9" x14ac:dyDescent="0.25">
      <c r="A5" s="75"/>
      <c r="B5" s="47"/>
      <c r="C5" s="47"/>
      <c r="D5" s="76"/>
    </row>
    <row r="6" spans="1:9" x14ac:dyDescent="0.25">
      <c r="A6" s="75"/>
      <c r="B6" s="47"/>
      <c r="C6" s="47"/>
      <c r="D6" s="76"/>
      <c r="E6" s="3"/>
      <c r="F6" s="3"/>
    </row>
    <row r="9" spans="1:9" ht="21" x14ac:dyDescent="0.35">
      <c r="A9" s="74" t="s">
        <v>255</v>
      </c>
    </row>
    <row r="10" spans="1:9" x14ac:dyDescent="0.25">
      <c r="A10" s="1">
        <v>41426</v>
      </c>
      <c r="B10" t="s">
        <v>251</v>
      </c>
      <c r="D10" s="2">
        <v>129193.08</v>
      </c>
    </row>
    <row r="12" spans="1:9" ht="21" x14ac:dyDescent="0.35">
      <c r="A12" s="74" t="s">
        <v>250</v>
      </c>
    </row>
    <row r="13" spans="1:9" x14ac:dyDescent="0.25">
      <c r="A13" s="42">
        <v>41312</v>
      </c>
      <c r="B13" s="43">
        <v>172</v>
      </c>
      <c r="C13" s="44"/>
      <c r="D13" s="45">
        <v>9300</v>
      </c>
      <c r="E13" s="55"/>
      <c r="G13" s="47"/>
      <c r="H13" s="10"/>
      <c r="I13" s="48"/>
    </row>
    <row r="14" spans="1:9" x14ac:dyDescent="0.25">
      <c r="A14" s="42">
        <v>41312</v>
      </c>
      <c r="B14" s="43">
        <v>173</v>
      </c>
      <c r="C14" s="44"/>
      <c r="D14" s="45">
        <v>1995</v>
      </c>
      <c r="E14" s="55"/>
      <c r="G14" s="47"/>
      <c r="H14" s="10"/>
      <c r="I14" s="48"/>
    </row>
    <row r="15" spans="1:9" x14ac:dyDescent="0.25">
      <c r="A15" s="42">
        <v>41323</v>
      </c>
      <c r="B15" s="43">
        <v>1014</v>
      </c>
      <c r="C15" s="44"/>
      <c r="D15" s="45">
        <v>7750</v>
      </c>
      <c r="E15" s="56">
        <f>SUM(D13:D15)</f>
        <v>19045</v>
      </c>
      <c r="G15" s="47"/>
      <c r="H15" s="10"/>
      <c r="I15" s="48"/>
    </row>
    <row r="16" spans="1:9" x14ac:dyDescent="0.25">
      <c r="A16" s="4">
        <v>41333</v>
      </c>
      <c r="B16" s="5">
        <v>1016</v>
      </c>
      <c r="C16" s="5"/>
      <c r="D16" s="6">
        <v>19800</v>
      </c>
      <c r="E16" s="55"/>
      <c r="F16" s="49"/>
      <c r="G16" s="10"/>
      <c r="H16" s="10"/>
      <c r="I16" s="20"/>
    </row>
    <row r="17" spans="1:9" x14ac:dyDescent="0.25">
      <c r="A17" s="4">
        <v>41333</v>
      </c>
      <c r="B17" s="5">
        <v>1017</v>
      </c>
      <c r="C17" s="5"/>
      <c r="D17" s="6">
        <v>24900</v>
      </c>
      <c r="E17" s="57">
        <f>SUM(D16:D17)</f>
        <v>44700</v>
      </c>
      <c r="F17" s="49"/>
      <c r="G17" s="10"/>
      <c r="H17" s="10"/>
      <c r="I17" s="20"/>
    </row>
    <row r="18" spans="1:9" x14ac:dyDescent="0.25">
      <c r="A18" s="1">
        <v>41368</v>
      </c>
      <c r="B18">
        <v>1018</v>
      </c>
      <c r="D18" s="2">
        <v>2640</v>
      </c>
      <c r="E18" s="55"/>
      <c r="F18" s="49"/>
      <c r="G18" s="10"/>
      <c r="H18" s="10"/>
      <c r="I18" s="20"/>
    </row>
    <row r="19" spans="1:9" x14ac:dyDescent="0.25">
      <c r="A19" s="1">
        <v>41368</v>
      </c>
      <c r="B19">
        <v>1019</v>
      </c>
      <c r="D19" s="2">
        <v>6600</v>
      </c>
      <c r="E19" s="56">
        <f>SUM(D13:D19)</f>
        <v>72985</v>
      </c>
      <c r="F19" s="49"/>
      <c r="G19" s="10"/>
      <c r="H19" s="10"/>
      <c r="I19" s="20"/>
    </row>
    <row r="20" spans="1:9" x14ac:dyDescent="0.25">
      <c r="A20" s="1">
        <v>41409</v>
      </c>
      <c r="B20">
        <v>1021</v>
      </c>
      <c r="D20" s="2">
        <v>54800</v>
      </c>
      <c r="F20" s="49"/>
      <c r="G20" s="10"/>
      <c r="H20" s="10"/>
      <c r="I20" s="20"/>
    </row>
    <row r="21" spans="1:9" x14ac:dyDescent="0.25">
      <c r="A21" s="1">
        <v>41443</v>
      </c>
      <c r="B21">
        <v>1022</v>
      </c>
      <c r="D21" s="2">
        <v>8850</v>
      </c>
      <c r="F21" s="49"/>
      <c r="G21" s="10"/>
      <c r="H21" s="10"/>
      <c r="I21" s="20"/>
    </row>
    <row r="22" spans="1:9" x14ac:dyDescent="0.25">
      <c r="A22" s="1">
        <v>41509</v>
      </c>
      <c r="B22">
        <v>1026</v>
      </c>
      <c r="D22" s="2">
        <v>5580</v>
      </c>
      <c r="F22" s="49"/>
      <c r="G22" s="10"/>
      <c r="H22" s="10"/>
      <c r="I22" s="20"/>
    </row>
    <row r="23" spans="1:9" x14ac:dyDescent="0.25">
      <c r="A23" s="1">
        <v>41509</v>
      </c>
      <c r="B23">
        <v>1027</v>
      </c>
      <c r="D23" s="2">
        <v>4425</v>
      </c>
      <c r="F23" s="49"/>
      <c r="G23" s="10"/>
      <c r="H23" s="10"/>
      <c r="I23" s="20"/>
    </row>
    <row r="24" spans="1:9" x14ac:dyDescent="0.25">
      <c r="A24" s="1">
        <v>41519</v>
      </c>
      <c r="B24">
        <v>1029</v>
      </c>
      <c r="D24" s="2">
        <v>100255</v>
      </c>
      <c r="E24" s="3">
        <f>SUM(D20:D24)</f>
        <v>173910</v>
      </c>
      <c r="F24" s="49"/>
      <c r="G24" s="10"/>
      <c r="H24" s="10"/>
      <c r="I24" s="20"/>
    </row>
    <row r="27" spans="1:9" ht="21" x14ac:dyDescent="0.35">
      <c r="A27" s="74" t="s">
        <v>252</v>
      </c>
    </row>
    <row r="28" spans="1:9" x14ac:dyDescent="0.25">
      <c r="A28" s="87">
        <v>41435</v>
      </c>
      <c r="B28" s="88" t="s">
        <v>155</v>
      </c>
      <c r="C28" s="88">
        <v>189540793</v>
      </c>
      <c r="D28" s="89">
        <v>24304</v>
      </c>
      <c r="E28" s="77"/>
    </row>
    <row r="29" spans="1:9" x14ac:dyDescent="0.25">
      <c r="A29" s="87">
        <v>41435</v>
      </c>
      <c r="B29" s="88" t="s">
        <v>156</v>
      </c>
      <c r="C29" s="88">
        <v>189687411</v>
      </c>
      <c r="D29" s="89">
        <v>24404</v>
      </c>
      <c r="E29" s="77"/>
    </row>
    <row r="30" spans="1:9" x14ac:dyDescent="0.25">
      <c r="A30" s="87">
        <v>41442</v>
      </c>
      <c r="B30" s="88" t="s">
        <v>190</v>
      </c>
      <c r="C30" s="88">
        <v>191542363</v>
      </c>
      <c r="D30" s="89">
        <v>1800</v>
      </c>
      <c r="E30" s="77"/>
    </row>
    <row r="31" spans="1:9" x14ac:dyDescent="0.25">
      <c r="A31" s="87">
        <v>41451</v>
      </c>
      <c r="B31" s="88" t="s">
        <v>193</v>
      </c>
      <c r="C31" s="88">
        <v>193438085</v>
      </c>
      <c r="D31" s="89">
        <v>3982.76</v>
      </c>
      <c r="E31" s="77"/>
      <c r="F31" s="58"/>
    </row>
    <row r="32" spans="1:9" x14ac:dyDescent="0.25">
      <c r="A32" s="87">
        <v>41459</v>
      </c>
      <c r="B32" s="88" t="s">
        <v>194</v>
      </c>
      <c r="C32" s="88">
        <v>195723093</v>
      </c>
      <c r="D32" s="89">
        <v>5394</v>
      </c>
      <c r="E32" s="77"/>
    </row>
    <row r="33" spans="1:6" x14ac:dyDescent="0.25">
      <c r="A33" s="87">
        <v>41470</v>
      </c>
      <c r="B33" s="88" t="s">
        <v>195</v>
      </c>
      <c r="C33" s="88">
        <v>197967920</v>
      </c>
      <c r="D33" s="89">
        <v>14716</v>
      </c>
      <c r="E33" s="77"/>
    </row>
    <row r="34" spans="1:6" x14ac:dyDescent="0.25">
      <c r="A34" s="87">
        <v>41500</v>
      </c>
      <c r="B34" s="88" t="s">
        <v>199</v>
      </c>
      <c r="C34" s="88">
        <v>205678689</v>
      </c>
      <c r="D34" s="89">
        <v>50000</v>
      </c>
      <c r="E34" s="77"/>
    </row>
    <row r="35" spans="1:6" x14ac:dyDescent="0.25">
      <c r="A35" s="87">
        <v>41512</v>
      </c>
      <c r="B35" s="88" t="s">
        <v>200</v>
      </c>
      <c r="C35" s="88">
        <v>208537232</v>
      </c>
      <c r="D35" s="89">
        <v>11036</v>
      </c>
      <c r="E35" s="77"/>
    </row>
    <row r="36" spans="1:6" x14ac:dyDescent="0.25">
      <c r="A36" s="87">
        <v>41533</v>
      </c>
      <c r="B36" s="88" t="s">
        <v>204</v>
      </c>
      <c r="C36" s="88">
        <v>213739539</v>
      </c>
      <c r="D36" s="89">
        <v>1344</v>
      </c>
      <c r="E36" s="77"/>
    </row>
    <row r="37" spans="1:6" x14ac:dyDescent="0.25">
      <c r="A37" s="87">
        <v>41639</v>
      </c>
      <c r="B37" s="88" t="s">
        <v>253</v>
      </c>
      <c r="C37" s="88">
        <v>219760156</v>
      </c>
      <c r="D37" s="89">
        <v>30000</v>
      </c>
      <c r="E37" s="78"/>
    </row>
    <row r="38" spans="1:6" x14ac:dyDescent="0.25">
      <c r="A38" s="80">
        <v>41453</v>
      </c>
      <c r="B38" s="81" t="s">
        <v>97</v>
      </c>
      <c r="C38" s="81">
        <v>0</v>
      </c>
      <c r="D38" s="89">
        <v>4.5</v>
      </c>
      <c r="E38" s="77"/>
    </row>
    <row r="39" spans="1:6" x14ac:dyDescent="0.25">
      <c r="A39" s="80">
        <v>41453</v>
      </c>
      <c r="B39" s="81" t="s">
        <v>112</v>
      </c>
      <c r="C39" s="81">
        <v>0</v>
      </c>
      <c r="D39" s="89">
        <v>1.4</v>
      </c>
      <c r="E39" s="77"/>
    </row>
    <row r="40" spans="1:6" x14ac:dyDescent="0.25">
      <c r="A40" s="80">
        <v>41486</v>
      </c>
      <c r="B40" s="81" t="s">
        <v>97</v>
      </c>
      <c r="C40" s="81">
        <v>0</v>
      </c>
      <c r="D40" s="89">
        <v>4.5</v>
      </c>
      <c r="E40" s="77"/>
    </row>
    <row r="41" spans="1:6" x14ac:dyDescent="0.25">
      <c r="A41" s="80">
        <v>41486</v>
      </c>
      <c r="B41" s="81" t="s">
        <v>112</v>
      </c>
      <c r="C41" s="81">
        <v>0</v>
      </c>
      <c r="D41" s="89">
        <v>1.4</v>
      </c>
      <c r="E41" s="77"/>
    </row>
    <row r="42" spans="1:6" x14ac:dyDescent="0.25">
      <c r="A42" s="80">
        <v>41516</v>
      </c>
      <c r="B42" s="81" t="s">
        <v>97</v>
      </c>
      <c r="C42" s="81">
        <v>0</v>
      </c>
      <c r="D42" s="89">
        <v>4.5</v>
      </c>
      <c r="E42" s="77"/>
    </row>
    <row r="43" spans="1:6" x14ac:dyDescent="0.25">
      <c r="A43" s="80">
        <v>41516</v>
      </c>
      <c r="B43" s="81" t="s">
        <v>112</v>
      </c>
      <c r="C43" s="81">
        <v>0</v>
      </c>
      <c r="D43" s="89">
        <v>1.4</v>
      </c>
      <c r="E43" s="77"/>
    </row>
    <row r="44" spans="1:6" x14ac:dyDescent="0.25">
      <c r="A44" s="80">
        <v>41533</v>
      </c>
      <c r="B44" s="81" t="s">
        <v>157</v>
      </c>
      <c r="C44" s="81">
        <v>29828479330</v>
      </c>
      <c r="D44" s="89">
        <v>1.6</v>
      </c>
      <c r="E44" s="81"/>
      <c r="F44" s="38"/>
    </row>
    <row r="45" spans="1:6" x14ac:dyDescent="0.25">
      <c r="A45" s="80">
        <v>41547</v>
      </c>
      <c r="B45" s="81" t="s">
        <v>97</v>
      </c>
      <c r="C45" s="81">
        <v>0</v>
      </c>
      <c r="D45" s="89">
        <v>4.5</v>
      </c>
      <c r="E45" s="81"/>
      <c r="F45" s="38"/>
    </row>
    <row r="46" spans="1:6" x14ac:dyDescent="0.25">
      <c r="A46" s="80">
        <v>41547</v>
      </c>
      <c r="B46" s="81" t="s">
        <v>112</v>
      </c>
      <c r="C46" s="81">
        <v>0</v>
      </c>
      <c r="D46" s="89">
        <v>1.4</v>
      </c>
      <c r="E46" s="86"/>
      <c r="F46" s="38"/>
    </row>
    <row r="47" spans="1:6" x14ac:dyDescent="0.25">
      <c r="A47" s="80">
        <v>41451</v>
      </c>
      <c r="B47" s="77" t="s">
        <v>211</v>
      </c>
      <c r="C47" s="77"/>
      <c r="D47" s="79">
        <v>440</v>
      </c>
      <c r="E47" s="77"/>
    </row>
    <row r="48" spans="1:6" x14ac:dyDescent="0.25">
      <c r="A48" s="80">
        <v>41452</v>
      </c>
      <c r="B48" s="77" t="s">
        <v>212</v>
      </c>
      <c r="C48" s="77"/>
      <c r="D48" s="79">
        <v>460.02</v>
      </c>
      <c r="E48" s="77"/>
    </row>
    <row r="49" spans="1:7" x14ac:dyDescent="0.25">
      <c r="A49" s="80">
        <v>41509</v>
      </c>
      <c r="B49" s="77" t="s">
        <v>213</v>
      </c>
      <c r="C49" s="77"/>
      <c r="D49" s="79">
        <v>3400</v>
      </c>
      <c r="E49" s="77"/>
    </row>
    <row r="50" spans="1:7" x14ac:dyDescent="0.25">
      <c r="A50" s="80">
        <v>41509</v>
      </c>
      <c r="B50" s="77" t="s">
        <v>213</v>
      </c>
      <c r="C50" s="77"/>
      <c r="D50" s="79">
        <v>4320</v>
      </c>
      <c r="E50" s="77"/>
      <c r="F50" s="2"/>
    </row>
    <row r="51" spans="1:7" x14ac:dyDescent="0.25">
      <c r="A51" s="80">
        <v>41510</v>
      </c>
      <c r="B51" s="77" t="s">
        <v>214</v>
      </c>
      <c r="C51" s="77"/>
      <c r="D51" s="79">
        <v>5000</v>
      </c>
      <c r="E51" s="77"/>
      <c r="F51" s="2"/>
      <c r="G51" s="3"/>
    </row>
    <row r="52" spans="1:7" x14ac:dyDescent="0.25">
      <c r="A52" s="80">
        <v>41510</v>
      </c>
      <c r="B52" s="77" t="s">
        <v>215</v>
      </c>
      <c r="C52" s="77"/>
      <c r="D52" s="79">
        <v>1200</v>
      </c>
      <c r="E52" s="77"/>
    </row>
    <row r="53" spans="1:7" x14ac:dyDescent="0.25">
      <c r="A53" s="80">
        <v>41523</v>
      </c>
      <c r="B53" s="77" t="s">
        <v>216</v>
      </c>
      <c r="C53" s="77"/>
      <c r="D53" s="79">
        <v>315.8</v>
      </c>
      <c r="E53" s="77"/>
    </row>
    <row r="54" spans="1:7" x14ac:dyDescent="0.25">
      <c r="A54" s="82">
        <v>41500</v>
      </c>
      <c r="B54" s="77" t="s">
        <v>249</v>
      </c>
      <c r="C54" s="77"/>
      <c r="D54" s="79">
        <v>2010</v>
      </c>
      <c r="E54" s="78">
        <f>SUM(D28:D54)</f>
        <v>184151.77999999997</v>
      </c>
    </row>
    <row r="55" spans="1:7" x14ac:dyDescent="0.25">
      <c r="A55" s="77"/>
      <c r="B55" s="77"/>
      <c r="C55" s="77"/>
      <c r="D55" s="79"/>
      <c r="E55" s="83"/>
    </row>
    <row r="56" spans="1:7" x14ac:dyDescent="0.25">
      <c r="A56" s="77"/>
      <c r="B56" s="77"/>
      <c r="C56" s="77"/>
      <c r="D56" s="79"/>
      <c r="E56" s="77"/>
    </row>
    <row r="57" spans="1:7" x14ac:dyDescent="0.25">
      <c r="A57" s="77"/>
      <c r="B57" s="77"/>
      <c r="C57" s="77"/>
      <c r="D57" s="79"/>
      <c r="E57" s="77"/>
    </row>
    <row r="58" spans="1:7" x14ac:dyDescent="0.25">
      <c r="A58" s="82"/>
      <c r="B58" s="77"/>
      <c r="C58" s="77"/>
      <c r="D58" s="79"/>
      <c r="E58" s="77"/>
    </row>
    <row r="59" spans="1:7" x14ac:dyDescent="0.25">
      <c r="A59" s="84"/>
      <c r="B59" s="84" t="s">
        <v>239</v>
      </c>
      <c r="C59" s="84"/>
      <c r="D59" s="85">
        <v>129193.08</v>
      </c>
      <c r="E59" s="77"/>
    </row>
    <row r="60" spans="1:7" x14ac:dyDescent="0.25">
      <c r="A60" s="84"/>
      <c r="B60" s="90" t="s">
        <v>250</v>
      </c>
      <c r="C60" s="84"/>
      <c r="D60" s="85">
        <f>E24</f>
        <v>173910</v>
      </c>
      <c r="E60" s="77"/>
    </row>
    <row r="61" spans="1:7" x14ac:dyDescent="0.25">
      <c r="A61" s="84"/>
      <c r="B61" s="90" t="s">
        <v>252</v>
      </c>
      <c r="C61" s="84"/>
      <c r="D61" s="85">
        <f>E54</f>
        <v>184151.77999999997</v>
      </c>
      <c r="E61" s="77"/>
    </row>
    <row r="62" spans="1:7" x14ac:dyDescent="0.25">
      <c r="A62" s="84"/>
      <c r="B62" s="90" t="s">
        <v>256</v>
      </c>
      <c r="C62" s="84"/>
      <c r="D62" s="85">
        <f>E4</f>
        <v>37000</v>
      </c>
      <c r="E62" s="77"/>
    </row>
    <row r="63" spans="1:7" x14ac:dyDescent="0.25">
      <c r="A63" s="84"/>
      <c r="B63" s="84"/>
      <c r="C63" s="84"/>
      <c r="D63" s="85"/>
      <c r="E63" s="77"/>
    </row>
    <row r="64" spans="1:7" x14ac:dyDescent="0.25">
      <c r="A64" s="77"/>
      <c r="B64" s="77"/>
      <c r="C64" s="77"/>
      <c r="D64" s="79"/>
      <c r="E64" s="77"/>
    </row>
    <row r="65" spans="1:6" x14ac:dyDescent="0.25">
      <c r="A65" s="77"/>
      <c r="B65" s="77"/>
      <c r="C65" s="77"/>
      <c r="D65" s="79">
        <f>D59+D60-D61+D62</f>
        <v>155951.30000000005</v>
      </c>
      <c r="E65" s="77"/>
    </row>
    <row r="66" spans="1:6" x14ac:dyDescent="0.25">
      <c r="A66" s="77"/>
      <c r="B66" s="91" t="s">
        <v>257</v>
      </c>
      <c r="C66" s="77"/>
      <c r="D66" s="79">
        <f>D65/64.1</f>
        <v>2432.9375975039011</v>
      </c>
      <c r="E66" s="83"/>
    </row>
    <row r="67" spans="1:6" x14ac:dyDescent="0.25">
      <c r="A67" s="77"/>
      <c r="B67" s="77"/>
      <c r="C67" s="77"/>
      <c r="D67" s="79"/>
      <c r="E67" s="77"/>
    </row>
    <row r="68" spans="1:6" x14ac:dyDescent="0.25">
      <c r="A68" s="77"/>
      <c r="B68" s="91" t="s">
        <v>258</v>
      </c>
      <c r="C68" s="77"/>
      <c r="D68" s="79"/>
      <c r="E68" s="77"/>
    </row>
    <row r="69" spans="1:6" x14ac:dyDescent="0.25">
      <c r="A69" s="77"/>
      <c r="B69" s="91" t="s">
        <v>259</v>
      </c>
      <c r="C69" s="77"/>
      <c r="D69" s="79">
        <f>D66*0.65</f>
        <v>1581.4094383775357</v>
      </c>
      <c r="E69" s="77"/>
    </row>
    <row r="70" spans="1:6" x14ac:dyDescent="0.25">
      <c r="A70" s="77"/>
      <c r="B70" s="91" t="s">
        <v>260</v>
      </c>
      <c r="C70" s="77"/>
      <c r="D70" s="79">
        <f>D66*0.35</f>
        <v>851.52815912636538</v>
      </c>
      <c r="E70" s="83"/>
    </row>
    <row r="71" spans="1:6" x14ac:dyDescent="0.25">
      <c r="A71" s="77"/>
      <c r="B71" s="77"/>
      <c r="C71" s="77"/>
      <c r="D71" s="79"/>
      <c r="E71" s="83"/>
    </row>
    <row r="72" spans="1:6" x14ac:dyDescent="0.25">
      <c r="A72" s="77"/>
      <c r="B72" s="77"/>
      <c r="C72" s="77"/>
      <c r="D72" s="79"/>
      <c r="E72" s="77"/>
    </row>
    <row r="73" spans="1:6" x14ac:dyDescent="0.25">
      <c r="A73" s="77"/>
      <c r="B73" s="77"/>
      <c r="C73" s="77"/>
      <c r="D73" s="79"/>
      <c r="E73" s="77"/>
    </row>
    <row r="74" spans="1:6" x14ac:dyDescent="0.25">
      <c r="A74" s="77"/>
      <c r="B74" s="77"/>
      <c r="C74" s="77"/>
      <c r="D74" s="79"/>
      <c r="E74" s="77"/>
    </row>
    <row r="75" spans="1:6" x14ac:dyDescent="0.25">
      <c r="E75" s="3"/>
      <c r="F75" s="3"/>
    </row>
    <row r="78" spans="1:6" x14ac:dyDescent="0.25">
      <c r="F78" s="3"/>
    </row>
    <row r="80" spans="1:6" x14ac:dyDescent="0.25">
      <c r="D80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107" workbookViewId="0">
      <selection activeCell="B128" sqref="B128"/>
    </sheetView>
  </sheetViews>
  <sheetFormatPr baseColWidth="10" defaultColWidth="17.5703125" defaultRowHeight="12.75" x14ac:dyDescent="0.2"/>
  <cols>
    <col min="1" max="1" width="10.42578125" style="23" bestFit="1" customWidth="1"/>
    <col min="2" max="2" width="66.5703125" style="23" bestFit="1" customWidth="1"/>
    <col min="3" max="3" width="12.140625" style="23" bestFit="1" customWidth="1"/>
    <col min="4" max="4" width="10.28515625" style="23" bestFit="1" customWidth="1"/>
    <col min="5" max="5" width="4.28515625" style="23" bestFit="1" customWidth="1"/>
    <col min="6" max="6" width="10.28515625" style="23" bestFit="1" customWidth="1"/>
    <col min="7" max="7" width="16.28515625" style="23" customWidth="1"/>
    <col min="8" max="16384" width="17.5703125" style="23"/>
  </cols>
  <sheetData>
    <row r="1" spans="1:6" ht="15" x14ac:dyDescent="0.2">
      <c r="A1" s="13" t="s">
        <v>14</v>
      </c>
      <c r="B1" s="13" t="s">
        <v>88</v>
      </c>
      <c r="C1" s="13" t="s">
        <v>89</v>
      </c>
      <c r="D1" s="13" t="s">
        <v>90</v>
      </c>
      <c r="E1" s="13" t="s">
        <v>91</v>
      </c>
      <c r="F1" s="13" t="s">
        <v>92</v>
      </c>
    </row>
    <row r="2" spans="1:6" ht="15" x14ac:dyDescent="0.2">
      <c r="A2" s="27">
        <v>40932</v>
      </c>
      <c r="B2" s="28" t="s">
        <v>93</v>
      </c>
      <c r="C2" s="29">
        <v>3291344</v>
      </c>
      <c r="D2" s="30">
        <v>10100</v>
      </c>
      <c r="E2" s="31" t="s">
        <v>94</v>
      </c>
      <c r="F2" s="30">
        <v>50852.639999999999</v>
      </c>
    </row>
    <row r="3" spans="1:6" x14ac:dyDescent="0.2">
      <c r="A3" s="32">
        <v>40938</v>
      </c>
      <c r="B3" s="33" t="s">
        <v>95</v>
      </c>
      <c r="C3" s="33">
        <v>100354444</v>
      </c>
      <c r="D3" s="34">
        <v>13400</v>
      </c>
      <c r="E3" s="35" t="s">
        <v>96</v>
      </c>
      <c r="F3" s="34">
        <v>37452.639999999999</v>
      </c>
    </row>
    <row r="4" spans="1:6" x14ac:dyDescent="0.2">
      <c r="A4" s="27">
        <v>40939</v>
      </c>
      <c r="B4" s="29" t="s">
        <v>97</v>
      </c>
      <c r="C4" s="29">
        <v>0</v>
      </c>
      <c r="D4" s="36">
        <v>4.5</v>
      </c>
      <c r="E4" s="31" t="s">
        <v>96</v>
      </c>
      <c r="F4" s="30">
        <v>37448.14</v>
      </c>
    </row>
    <row r="5" spans="1:6" x14ac:dyDescent="0.2">
      <c r="A5" s="27">
        <v>40939</v>
      </c>
      <c r="B5" s="29" t="s">
        <v>98</v>
      </c>
      <c r="C5" s="29">
        <v>0</v>
      </c>
      <c r="D5" s="36">
        <v>1.4</v>
      </c>
      <c r="E5" s="31" t="s">
        <v>96</v>
      </c>
      <c r="F5" s="30">
        <v>37446.74</v>
      </c>
    </row>
    <row r="6" spans="1:6" x14ac:dyDescent="0.2">
      <c r="A6" s="27">
        <v>40948</v>
      </c>
      <c r="B6" s="29" t="s">
        <v>99</v>
      </c>
      <c r="C6" s="29">
        <v>48784876</v>
      </c>
      <c r="D6" s="30">
        <v>4734.8</v>
      </c>
      <c r="E6" s="31" t="s">
        <v>96</v>
      </c>
      <c r="F6" s="30">
        <v>32711.94</v>
      </c>
    </row>
    <row r="7" spans="1:6" ht="15" x14ac:dyDescent="0.2">
      <c r="A7" s="27">
        <v>40952</v>
      </c>
      <c r="B7" s="28" t="s">
        <v>100</v>
      </c>
      <c r="C7" s="29">
        <v>84914580</v>
      </c>
      <c r="D7" s="30">
        <v>34968.5</v>
      </c>
      <c r="E7" s="31" t="s">
        <v>94</v>
      </c>
      <c r="F7" s="30">
        <v>67680.44</v>
      </c>
    </row>
    <row r="8" spans="1:6" x14ac:dyDescent="0.2">
      <c r="A8" s="32">
        <v>40952</v>
      </c>
      <c r="B8" s="33" t="s">
        <v>101</v>
      </c>
      <c r="C8" s="33">
        <v>102267291</v>
      </c>
      <c r="D8" s="34">
        <v>5000</v>
      </c>
      <c r="E8" s="35" t="s">
        <v>96</v>
      </c>
      <c r="F8" s="34">
        <v>62680.44</v>
      </c>
    </row>
    <row r="9" spans="1:6" x14ac:dyDescent="0.2">
      <c r="A9" s="32">
        <v>40956</v>
      </c>
      <c r="B9" s="33" t="s">
        <v>102</v>
      </c>
      <c r="C9" s="33">
        <v>103080032</v>
      </c>
      <c r="D9" s="34">
        <v>27960.13</v>
      </c>
      <c r="E9" s="35" t="s">
        <v>96</v>
      </c>
      <c r="F9" s="34">
        <v>34720.31</v>
      </c>
    </row>
    <row r="10" spans="1:6" x14ac:dyDescent="0.2">
      <c r="A10" s="32">
        <v>40963</v>
      </c>
      <c r="B10" s="33" t="s">
        <v>103</v>
      </c>
      <c r="C10" s="33">
        <v>103819080</v>
      </c>
      <c r="D10" s="34">
        <v>27888</v>
      </c>
      <c r="E10" s="35" t="s">
        <v>96</v>
      </c>
      <c r="F10" s="34">
        <v>6832.31</v>
      </c>
    </row>
    <row r="11" spans="1:6" x14ac:dyDescent="0.2">
      <c r="A11" s="27">
        <v>40968</v>
      </c>
      <c r="B11" s="29" t="s">
        <v>97</v>
      </c>
      <c r="C11" s="29">
        <v>0</v>
      </c>
      <c r="D11" s="36">
        <v>4.5</v>
      </c>
      <c r="E11" s="31" t="s">
        <v>96</v>
      </c>
      <c r="F11" s="30">
        <v>6827.81</v>
      </c>
    </row>
    <row r="12" spans="1:6" x14ac:dyDescent="0.2">
      <c r="A12" s="27">
        <v>40968</v>
      </c>
      <c r="B12" s="29" t="s">
        <v>98</v>
      </c>
      <c r="C12" s="29">
        <v>0</v>
      </c>
      <c r="D12" s="36">
        <v>1.4</v>
      </c>
      <c r="E12" s="31" t="s">
        <v>96</v>
      </c>
      <c r="F12" s="30">
        <v>6826.41</v>
      </c>
    </row>
    <row r="13" spans="1:6" x14ac:dyDescent="0.2">
      <c r="A13" s="27">
        <v>40998</v>
      </c>
      <c r="B13" s="29" t="s">
        <v>97</v>
      </c>
      <c r="C13" s="29">
        <v>0</v>
      </c>
      <c r="D13" s="36">
        <v>4.5</v>
      </c>
      <c r="E13" s="31" t="s">
        <v>96</v>
      </c>
      <c r="F13" s="30">
        <v>6821.91</v>
      </c>
    </row>
    <row r="14" spans="1:6" x14ac:dyDescent="0.2">
      <c r="A14" s="27">
        <v>40998</v>
      </c>
      <c r="B14" s="29" t="s">
        <v>98</v>
      </c>
      <c r="C14" s="29">
        <v>0</v>
      </c>
      <c r="D14" s="36">
        <v>1.4</v>
      </c>
      <c r="E14" s="31" t="s">
        <v>96</v>
      </c>
      <c r="F14" s="30">
        <v>6820.51</v>
      </c>
    </row>
    <row r="15" spans="1:6" x14ac:dyDescent="0.2">
      <c r="A15" s="27">
        <v>41008</v>
      </c>
      <c r="B15" s="29" t="s">
        <v>104</v>
      </c>
      <c r="C15" s="29">
        <v>110172022</v>
      </c>
      <c r="D15" s="30">
        <v>30000</v>
      </c>
      <c r="E15" s="31" t="s">
        <v>94</v>
      </c>
      <c r="F15" s="30">
        <v>36820.51</v>
      </c>
    </row>
    <row r="16" spans="1:6" x14ac:dyDescent="0.2">
      <c r="A16" s="27">
        <v>41012</v>
      </c>
      <c r="B16" s="29" t="s">
        <v>105</v>
      </c>
      <c r="C16" s="29">
        <v>11784877</v>
      </c>
      <c r="D16" s="30">
        <v>3000</v>
      </c>
      <c r="E16" s="31" t="s">
        <v>96</v>
      </c>
      <c r="F16" s="30">
        <v>33820.51</v>
      </c>
    </row>
    <row r="17" spans="1:6" x14ac:dyDescent="0.2">
      <c r="A17" s="32">
        <v>41012</v>
      </c>
      <c r="B17" s="33" t="s">
        <v>106</v>
      </c>
      <c r="C17" s="33">
        <v>110972389</v>
      </c>
      <c r="D17" s="34">
        <v>27000</v>
      </c>
      <c r="E17" s="35" t="s">
        <v>96</v>
      </c>
      <c r="F17" s="34">
        <v>6820.51</v>
      </c>
    </row>
    <row r="18" spans="1:6" x14ac:dyDescent="0.2">
      <c r="A18" s="27">
        <v>41029</v>
      </c>
      <c r="B18" s="29" t="s">
        <v>97</v>
      </c>
      <c r="C18" s="29">
        <v>0</v>
      </c>
      <c r="D18" s="36">
        <v>4.5</v>
      </c>
      <c r="E18" s="31" t="s">
        <v>96</v>
      </c>
      <c r="F18" s="30">
        <v>6816.01</v>
      </c>
    </row>
    <row r="19" spans="1:6" x14ac:dyDescent="0.2">
      <c r="A19" s="27">
        <v>41029</v>
      </c>
      <c r="B19" s="29" t="s">
        <v>98</v>
      </c>
      <c r="C19" s="29">
        <v>0</v>
      </c>
      <c r="D19" s="36">
        <v>1.4</v>
      </c>
      <c r="E19" s="31" t="s">
        <v>96</v>
      </c>
      <c r="F19" s="30">
        <v>6814.61</v>
      </c>
    </row>
    <row r="20" spans="1:6" ht="15" x14ac:dyDescent="0.2">
      <c r="A20" s="27">
        <v>41036</v>
      </c>
      <c r="B20" s="28" t="s">
        <v>107</v>
      </c>
      <c r="C20" s="29">
        <v>10784878</v>
      </c>
      <c r="D20" s="30">
        <v>4189.5</v>
      </c>
      <c r="E20" s="31" t="s">
        <v>96</v>
      </c>
      <c r="F20" s="30">
        <v>2625.11</v>
      </c>
    </row>
    <row r="21" spans="1:6" ht="15" x14ac:dyDescent="0.2">
      <c r="A21" s="27">
        <v>41051</v>
      </c>
      <c r="B21" s="28" t="s">
        <v>108</v>
      </c>
      <c r="C21" s="29">
        <v>6112991</v>
      </c>
      <c r="D21" s="30">
        <v>57192.81</v>
      </c>
      <c r="E21" s="31" t="s">
        <v>94</v>
      </c>
      <c r="F21" s="30">
        <v>59817.919999999998</v>
      </c>
    </row>
    <row r="22" spans="1:6" ht="15" x14ac:dyDescent="0.2">
      <c r="A22" s="27">
        <v>41059</v>
      </c>
      <c r="B22" s="28" t="s">
        <v>109</v>
      </c>
      <c r="C22" s="29">
        <v>146218563</v>
      </c>
      <c r="D22" s="30">
        <v>18905.650000000001</v>
      </c>
      <c r="E22" s="31" t="s">
        <v>94</v>
      </c>
      <c r="F22" s="30">
        <v>78723.570000000007</v>
      </c>
    </row>
    <row r="23" spans="1:6" x14ac:dyDescent="0.2">
      <c r="A23" s="27">
        <v>41060</v>
      </c>
      <c r="B23" s="29" t="s">
        <v>97</v>
      </c>
      <c r="C23" s="29">
        <v>0</v>
      </c>
      <c r="D23" s="36">
        <v>4.5</v>
      </c>
      <c r="E23" s="31" t="s">
        <v>96</v>
      </c>
      <c r="F23" s="30">
        <v>78719.070000000007</v>
      </c>
    </row>
    <row r="24" spans="1:6" x14ac:dyDescent="0.2">
      <c r="A24" s="27">
        <v>41060</v>
      </c>
      <c r="B24" s="29" t="s">
        <v>98</v>
      </c>
      <c r="C24" s="29">
        <v>0</v>
      </c>
      <c r="D24" s="36">
        <v>1.4</v>
      </c>
      <c r="E24" s="31" t="s">
        <v>96</v>
      </c>
      <c r="F24" s="30">
        <v>78717.67</v>
      </c>
    </row>
    <row r="25" spans="1:6" x14ac:dyDescent="0.2">
      <c r="A25" s="32">
        <v>41061</v>
      </c>
      <c r="B25" s="33" t="s">
        <v>110</v>
      </c>
      <c r="C25" s="33">
        <v>118732540</v>
      </c>
      <c r="D25" s="34">
        <v>5610.64</v>
      </c>
      <c r="E25" s="35" t="s">
        <v>96</v>
      </c>
      <c r="F25" s="34">
        <v>73107.03</v>
      </c>
    </row>
    <row r="26" spans="1:6" ht="15" x14ac:dyDescent="0.2">
      <c r="A26" s="27">
        <v>41064</v>
      </c>
      <c r="B26" s="28" t="s">
        <v>111</v>
      </c>
      <c r="C26" s="29">
        <v>28784801</v>
      </c>
      <c r="D26" s="30">
        <v>8776.23</v>
      </c>
      <c r="E26" s="31" t="s">
        <v>96</v>
      </c>
      <c r="F26" s="30">
        <v>64330.8</v>
      </c>
    </row>
    <row r="27" spans="1:6" x14ac:dyDescent="0.2">
      <c r="A27" s="27">
        <v>41089</v>
      </c>
      <c r="B27" s="29" t="s">
        <v>97</v>
      </c>
      <c r="C27" s="29">
        <v>0</v>
      </c>
      <c r="D27" s="36">
        <v>4.5</v>
      </c>
      <c r="E27" s="31" t="s">
        <v>96</v>
      </c>
      <c r="F27" s="30">
        <v>64326.3</v>
      </c>
    </row>
    <row r="28" spans="1:6" x14ac:dyDescent="0.2">
      <c r="A28" s="27">
        <v>41089</v>
      </c>
      <c r="B28" s="29" t="s">
        <v>112</v>
      </c>
      <c r="C28" s="29">
        <v>0</v>
      </c>
      <c r="D28" s="36">
        <v>1.4</v>
      </c>
      <c r="E28" s="31" t="s">
        <v>96</v>
      </c>
      <c r="F28" s="30">
        <v>64324.9</v>
      </c>
    </row>
    <row r="29" spans="1:6" ht="15" x14ac:dyDescent="0.2">
      <c r="A29" s="27">
        <v>41106</v>
      </c>
      <c r="B29" s="28" t="s">
        <v>113</v>
      </c>
      <c r="C29" s="29">
        <v>49784802</v>
      </c>
      <c r="D29" s="30">
        <v>6419.08</v>
      </c>
      <c r="E29" s="31" t="s">
        <v>96</v>
      </c>
      <c r="F29" s="30">
        <v>57905.82</v>
      </c>
    </row>
    <row r="30" spans="1:6" x14ac:dyDescent="0.2">
      <c r="A30" s="32">
        <v>41108</v>
      </c>
      <c r="B30" s="33" t="s">
        <v>114</v>
      </c>
      <c r="C30" s="33">
        <v>126500126</v>
      </c>
      <c r="D30" s="34">
        <v>3000</v>
      </c>
      <c r="E30" s="35" t="s">
        <v>96</v>
      </c>
      <c r="F30" s="34">
        <v>54905.82</v>
      </c>
    </row>
    <row r="31" spans="1:6" x14ac:dyDescent="0.2">
      <c r="A31" s="27">
        <v>41121</v>
      </c>
      <c r="B31" s="29" t="s">
        <v>97</v>
      </c>
      <c r="C31" s="29">
        <v>0</v>
      </c>
      <c r="D31" s="36">
        <v>4.5</v>
      </c>
      <c r="E31" s="31" t="s">
        <v>96</v>
      </c>
      <c r="F31" s="30">
        <v>54901.32</v>
      </c>
    </row>
    <row r="32" spans="1:6" x14ac:dyDescent="0.2">
      <c r="A32" s="27">
        <v>41121</v>
      </c>
      <c r="B32" s="29" t="s">
        <v>112</v>
      </c>
      <c r="C32" s="29">
        <v>0</v>
      </c>
      <c r="D32" s="36">
        <v>1.4</v>
      </c>
      <c r="E32" s="31" t="s">
        <v>96</v>
      </c>
      <c r="F32" s="30">
        <v>54899.92</v>
      </c>
    </row>
    <row r="33" spans="1:6" x14ac:dyDescent="0.2">
      <c r="A33" s="32">
        <v>41129</v>
      </c>
      <c r="B33" s="33" t="s">
        <v>115</v>
      </c>
      <c r="C33" s="33">
        <v>129977621</v>
      </c>
      <c r="D33" s="34">
        <v>33600</v>
      </c>
      <c r="E33" s="35" t="s">
        <v>96</v>
      </c>
      <c r="F33" s="34">
        <v>21299.919999999998</v>
      </c>
    </row>
    <row r="34" spans="1:6" ht="15" x14ac:dyDescent="0.2">
      <c r="A34" s="27">
        <v>41131</v>
      </c>
      <c r="B34" s="28" t="s">
        <v>116</v>
      </c>
      <c r="C34" s="29">
        <v>1117533362</v>
      </c>
      <c r="D34" s="30">
        <v>37852.5</v>
      </c>
      <c r="E34" s="31" t="s">
        <v>94</v>
      </c>
      <c r="F34" s="30">
        <v>59152.42</v>
      </c>
    </row>
    <row r="35" spans="1:6" x14ac:dyDescent="0.2">
      <c r="A35" s="27">
        <v>41148</v>
      </c>
      <c r="B35" s="29" t="s">
        <v>117</v>
      </c>
      <c r="C35" s="29">
        <v>26784803</v>
      </c>
      <c r="D35" s="30">
        <v>3000</v>
      </c>
      <c r="E35" s="31" t="s">
        <v>96</v>
      </c>
      <c r="F35" s="30">
        <v>56152.42</v>
      </c>
    </row>
    <row r="36" spans="1:6" x14ac:dyDescent="0.2">
      <c r="A36" s="27">
        <v>41152</v>
      </c>
      <c r="B36" s="29" t="s">
        <v>97</v>
      </c>
      <c r="C36" s="29">
        <v>0</v>
      </c>
      <c r="D36" s="36">
        <v>4.5</v>
      </c>
      <c r="E36" s="31" t="s">
        <v>96</v>
      </c>
      <c r="F36" s="30">
        <v>56147.92</v>
      </c>
    </row>
    <row r="37" spans="1:6" x14ac:dyDescent="0.2">
      <c r="A37" s="27">
        <v>41152</v>
      </c>
      <c r="B37" s="29" t="s">
        <v>112</v>
      </c>
      <c r="C37" s="29">
        <v>0</v>
      </c>
      <c r="D37" s="36">
        <v>1.4</v>
      </c>
      <c r="E37" s="31" t="s">
        <v>96</v>
      </c>
      <c r="F37" s="30">
        <v>56146.52</v>
      </c>
    </row>
    <row r="38" spans="1:6" ht="15" x14ac:dyDescent="0.2">
      <c r="A38" s="27">
        <v>41156</v>
      </c>
      <c r="B38" s="28" t="s">
        <v>118</v>
      </c>
      <c r="C38" s="29">
        <v>1414563773</v>
      </c>
      <c r="D38" s="30">
        <v>13518.75</v>
      </c>
      <c r="E38" s="31" t="s">
        <v>94</v>
      </c>
      <c r="F38" s="30">
        <v>69665.27</v>
      </c>
    </row>
    <row r="39" spans="1:6" x14ac:dyDescent="0.2">
      <c r="A39" s="27">
        <v>41166</v>
      </c>
      <c r="B39" s="29" t="s">
        <v>99</v>
      </c>
      <c r="C39" s="29">
        <v>29784879</v>
      </c>
      <c r="D39" s="30">
        <v>11760</v>
      </c>
      <c r="E39" s="31" t="s">
        <v>96</v>
      </c>
      <c r="F39" s="30">
        <v>57905.27</v>
      </c>
    </row>
    <row r="40" spans="1:6" x14ac:dyDescent="0.2">
      <c r="A40" s="27">
        <v>41180</v>
      </c>
      <c r="B40" s="29" t="s">
        <v>97</v>
      </c>
      <c r="C40" s="29">
        <v>0</v>
      </c>
      <c r="D40" s="36">
        <v>4.5</v>
      </c>
      <c r="E40" s="31" t="s">
        <v>96</v>
      </c>
      <c r="F40" s="30">
        <v>57900.77</v>
      </c>
    </row>
    <row r="41" spans="1:6" x14ac:dyDescent="0.2">
      <c r="A41" s="27">
        <v>41180</v>
      </c>
      <c r="B41" s="29" t="s">
        <v>112</v>
      </c>
      <c r="C41" s="29">
        <v>0</v>
      </c>
      <c r="D41" s="36">
        <v>1.4</v>
      </c>
      <c r="E41" s="31" t="s">
        <v>96</v>
      </c>
      <c r="F41" s="37">
        <v>57899</v>
      </c>
    </row>
    <row r="42" spans="1:6" ht="15" x14ac:dyDescent="0.2">
      <c r="A42" s="27">
        <v>41186</v>
      </c>
      <c r="B42" s="28" t="s">
        <v>119</v>
      </c>
      <c r="C42" s="29">
        <v>23453452913</v>
      </c>
      <c r="D42" s="30">
        <v>12561.88</v>
      </c>
      <c r="E42" s="31" t="s">
        <v>94</v>
      </c>
      <c r="F42" s="30">
        <v>70461.25</v>
      </c>
    </row>
    <row r="43" spans="1:6" x14ac:dyDescent="0.2">
      <c r="A43" s="27">
        <v>41204</v>
      </c>
      <c r="B43" s="29" t="s">
        <v>99</v>
      </c>
      <c r="C43" s="29">
        <v>19784880</v>
      </c>
      <c r="D43" s="30">
        <v>12000</v>
      </c>
      <c r="E43" s="31" t="s">
        <v>96</v>
      </c>
      <c r="F43" s="30">
        <v>58461.25</v>
      </c>
    </row>
    <row r="44" spans="1:6" x14ac:dyDescent="0.2">
      <c r="A44" s="27">
        <v>41213</v>
      </c>
      <c r="B44" s="29" t="s">
        <v>120</v>
      </c>
      <c r="C44" s="29">
        <v>34784883</v>
      </c>
      <c r="D44" s="30">
        <v>3000</v>
      </c>
      <c r="E44" s="31" t="s">
        <v>96</v>
      </c>
      <c r="F44" s="30">
        <v>55461.25</v>
      </c>
    </row>
    <row r="45" spans="1:6" x14ac:dyDescent="0.2">
      <c r="A45" s="27">
        <v>41213</v>
      </c>
      <c r="B45" s="29" t="s">
        <v>97</v>
      </c>
      <c r="C45" s="29">
        <v>0</v>
      </c>
      <c r="D45" s="36">
        <v>4.5</v>
      </c>
      <c r="E45" s="31" t="s">
        <v>96</v>
      </c>
      <c r="F45" s="30">
        <v>55456.75</v>
      </c>
    </row>
    <row r="46" spans="1:6" x14ac:dyDescent="0.2">
      <c r="A46" s="27">
        <v>41213</v>
      </c>
      <c r="B46" s="29" t="s">
        <v>112</v>
      </c>
      <c r="C46" s="29">
        <v>0</v>
      </c>
      <c r="D46" s="36">
        <v>1.4</v>
      </c>
      <c r="E46" s="31" t="s">
        <v>96</v>
      </c>
      <c r="F46" s="30">
        <v>55455.35</v>
      </c>
    </row>
    <row r="47" spans="1:6" ht="15" x14ac:dyDescent="0.2">
      <c r="A47" s="27">
        <v>41214</v>
      </c>
      <c r="B47" s="28" t="s">
        <v>121</v>
      </c>
      <c r="C47" s="29">
        <v>45784884</v>
      </c>
      <c r="D47" s="30">
        <v>2317</v>
      </c>
      <c r="E47" s="31" t="s">
        <v>96</v>
      </c>
      <c r="F47" s="30">
        <v>53138.35</v>
      </c>
    </row>
    <row r="48" spans="1:6" x14ac:dyDescent="0.2">
      <c r="A48" s="27">
        <v>41215</v>
      </c>
      <c r="B48" s="29" t="s">
        <v>122</v>
      </c>
      <c r="C48" s="29">
        <v>21784886</v>
      </c>
      <c r="D48" s="30">
        <v>3500</v>
      </c>
      <c r="E48" s="31" t="s">
        <v>96</v>
      </c>
      <c r="F48" s="30">
        <v>49638.35</v>
      </c>
    </row>
    <row r="49" spans="1:6" x14ac:dyDescent="0.2">
      <c r="A49" s="27">
        <v>41219</v>
      </c>
      <c r="B49" s="29" t="s">
        <v>123</v>
      </c>
      <c r="C49" s="29">
        <v>30784887</v>
      </c>
      <c r="D49" s="30">
        <v>3000</v>
      </c>
      <c r="E49" s="31" t="s">
        <v>96</v>
      </c>
      <c r="F49" s="30">
        <v>46638.35</v>
      </c>
    </row>
    <row r="50" spans="1:6" ht="15" x14ac:dyDescent="0.2">
      <c r="A50" s="27">
        <v>41220</v>
      </c>
      <c r="B50" s="28" t="s">
        <v>124</v>
      </c>
      <c r="C50" s="29">
        <v>40784885</v>
      </c>
      <c r="D50" s="30">
        <v>19938.599999999999</v>
      </c>
      <c r="E50" s="31" t="s">
        <v>96</v>
      </c>
      <c r="F50" s="30">
        <v>26699.75</v>
      </c>
    </row>
    <row r="51" spans="1:6" x14ac:dyDescent="0.2">
      <c r="A51" s="32">
        <v>41220</v>
      </c>
      <c r="B51" s="33" t="s">
        <v>125</v>
      </c>
      <c r="C51" s="33">
        <v>146166202</v>
      </c>
      <c r="D51" s="34">
        <v>14700</v>
      </c>
      <c r="E51" s="35" t="s">
        <v>96</v>
      </c>
      <c r="F51" s="34">
        <v>11999.75</v>
      </c>
    </row>
    <row r="52" spans="1:6" x14ac:dyDescent="0.2">
      <c r="A52" s="27">
        <v>41222</v>
      </c>
      <c r="B52" s="29" t="s">
        <v>126</v>
      </c>
      <c r="C52" s="29">
        <v>20784890</v>
      </c>
      <c r="D52" s="30">
        <v>3000</v>
      </c>
      <c r="E52" s="31" t="s">
        <v>96</v>
      </c>
      <c r="F52" s="30">
        <v>8999.75</v>
      </c>
    </row>
    <row r="53" spans="1:6" ht="15" x14ac:dyDescent="0.2">
      <c r="A53" s="27">
        <v>41226</v>
      </c>
      <c r="B53" s="28" t="s">
        <v>127</v>
      </c>
      <c r="C53" s="29">
        <v>23784888</v>
      </c>
      <c r="D53" s="30">
        <v>1824</v>
      </c>
      <c r="E53" s="31" t="s">
        <v>96</v>
      </c>
      <c r="F53" s="30">
        <v>7175.75</v>
      </c>
    </row>
    <row r="54" spans="1:6" x14ac:dyDescent="0.2">
      <c r="A54" s="27">
        <v>41241</v>
      </c>
      <c r="B54" s="29" t="s">
        <v>128</v>
      </c>
      <c r="C54" s="29">
        <v>150430678</v>
      </c>
      <c r="D54" s="30">
        <v>14000</v>
      </c>
      <c r="E54" s="31" t="s">
        <v>94</v>
      </c>
      <c r="F54" s="30">
        <v>21175.75</v>
      </c>
    </row>
    <row r="55" spans="1:6" ht="15" x14ac:dyDescent="0.2">
      <c r="A55" s="27">
        <v>41242</v>
      </c>
      <c r="B55" s="28" t="s">
        <v>129</v>
      </c>
      <c r="C55" s="29">
        <v>16784889</v>
      </c>
      <c r="D55" s="30">
        <v>1108.8</v>
      </c>
      <c r="E55" s="31" t="s">
        <v>96</v>
      </c>
      <c r="F55" s="30">
        <v>20066.95</v>
      </c>
    </row>
    <row r="56" spans="1:6" x14ac:dyDescent="0.2">
      <c r="A56" s="27">
        <v>41243</v>
      </c>
      <c r="B56" s="29" t="s">
        <v>130</v>
      </c>
      <c r="C56" s="29">
        <v>15784891</v>
      </c>
      <c r="D56" s="30">
        <v>3000</v>
      </c>
      <c r="E56" s="31" t="s">
        <v>96</v>
      </c>
      <c r="F56" s="30">
        <v>17066.95</v>
      </c>
    </row>
    <row r="57" spans="1:6" ht="15" x14ac:dyDescent="0.2">
      <c r="A57" s="27">
        <v>41243</v>
      </c>
      <c r="B57" s="28" t="s">
        <v>131</v>
      </c>
      <c r="C57" s="29">
        <v>1208420491</v>
      </c>
      <c r="D57" s="30">
        <v>84305.5</v>
      </c>
      <c r="E57" s="31" t="s">
        <v>94</v>
      </c>
      <c r="F57" s="30">
        <v>101372.45</v>
      </c>
    </row>
    <row r="58" spans="1:6" x14ac:dyDescent="0.2">
      <c r="A58" s="27">
        <v>41243</v>
      </c>
      <c r="B58" s="29" t="s">
        <v>132</v>
      </c>
      <c r="C58" s="29">
        <v>12156914</v>
      </c>
      <c r="D58" s="30">
        <v>84305.5</v>
      </c>
      <c r="E58" s="31" t="s">
        <v>96</v>
      </c>
      <c r="F58" s="30">
        <v>17066.95</v>
      </c>
    </row>
    <row r="59" spans="1:6" x14ac:dyDescent="0.2">
      <c r="A59" s="27">
        <v>41243</v>
      </c>
      <c r="B59" s="29" t="s">
        <v>97</v>
      </c>
      <c r="C59" s="29">
        <v>0</v>
      </c>
      <c r="D59" s="36">
        <v>4.5</v>
      </c>
      <c r="E59" s="31" t="s">
        <v>96</v>
      </c>
      <c r="F59" s="30">
        <v>17062.45</v>
      </c>
    </row>
    <row r="60" spans="1:6" x14ac:dyDescent="0.2">
      <c r="A60" s="27">
        <v>41243</v>
      </c>
      <c r="B60" s="29" t="s">
        <v>112</v>
      </c>
      <c r="C60" s="29">
        <v>0</v>
      </c>
      <c r="D60" s="36">
        <v>1.4</v>
      </c>
      <c r="E60" s="31" t="s">
        <v>96</v>
      </c>
      <c r="F60" s="30">
        <v>17061.05</v>
      </c>
    </row>
    <row r="61" spans="1:6" ht="15" x14ac:dyDescent="0.2">
      <c r="A61" s="27">
        <v>41250</v>
      </c>
      <c r="B61" s="28" t="s">
        <v>133</v>
      </c>
      <c r="C61" s="29">
        <v>26784892</v>
      </c>
      <c r="D61" s="30">
        <v>5844</v>
      </c>
      <c r="E61" s="31" t="s">
        <v>96</v>
      </c>
      <c r="F61" s="30">
        <v>11217.05</v>
      </c>
    </row>
    <row r="62" spans="1:6" ht="15" x14ac:dyDescent="0.2">
      <c r="A62" s="27">
        <v>41253</v>
      </c>
      <c r="B62" s="28" t="s">
        <v>134</v>
      </c>
      <c r="C62" s="29">
        <v>1410364535</v>
      </c>
      <c r="D62" s="30">
        <v>84305.5</v>
      </c>
      <c r="E62" s="31" t="s">
        <v>94</v>
      </c>
      <c r="F62" s="30">
        <v>95522.55</v>
      </c>
    </row>
    <row r="63" spans="1:6" x14ac:dyDescent="0.2">
      <c r="A63" s="27">
        <v>41253</v>
      </c>
      <c r="B63" s="29" t="s">
        <v>135</v>
      </c>
      <c r="C63" s="29">
        <v>36784894</v>
      </c>
      <c r="D63" s="30">
        <v>3000</v>
      </c>
      <c r="E63" s="31" t="s">
        <v>96</v>
      </c>
      <c r="F63" s="30">
        <v>92522.55</v>
      </c>
    </row>
    <row r="64" spans="1:6" x14ac:dyDescent="0.2">
      <c r="A64" s="27">
        <v>41253</v>
      </c>
      <c r="B64" s="29" t="s">
        <v>136</v>
      </c>
      <c r="C64" s="29">
        <v>45784893</v>
      </c>
      <c r="D64" s="30">
        <v>5000</v>
      </c>
      <c r="E64" s="31" t="s">
        <v>96</v>
      </c>
      <c r="F64" s="30">
        <v>87522.55</v>
      </c>
    </row>
    <row r="65" spans="1:6" x14ac:dyDescent="0.2">
      <c r="A65" s="32">
        <v>41255</v>
      </c>
      <c r="B65" s="33" t="s">
        <v>137</v>
      </c>
      <c r="C65" s="33">
        <v>153883019</v>
      </c>
      <c r="D65" s="34">
        <v>23520</v>
      </c>
      <c r="E65" s="35" t="s">
        <v>96</v>
      </c>
      <c r="F65" s="34">
        <v>64002.55</v>
      </c>
    </row>
    <row r="66" spans="1:6" x14ac:dyDescent="0.2">
      <c r="A66" s="32">
        <v>41255</v>
      </c>
      <c r="B66" s="33" t="s">
        <v>138</v>
      </c>
      <c r="C66" s="33">
        <v>153883698</v>
      </c>
      <c r="D66" s="34">
        <v>1220</v>
      </c>
      <c r="E66" s="35" t="s">
        <v>96</v>
      </c>
      <c r="F66" s="34">
        <v>62782.55</v>
      </c>
    </row>
    <row r="67" spans="1:6" ht="15" x14ac:dyDescent="0.2">
      <c r="A67" s="27">
        <v>41261</v>
      </c>
      <c r="B67" s="28" t="s">
        <v>139</v>
      </c>
      <c r="C67" s="29">
        <v>17784895</v>
      </c>
      <c r="D67" s="30">
        <v>1282.5</v>
      </c>
      <c r="E67" s="31" t="s">
        <v>96</v>
      </c>
      <c r="F67" s="30">
        <v>61500.05</v>
      </c>
    </row>
    <row r="68" spans="1:6" ht="15" x14ac:dyDescent="0.2">
      <c r="A68" s="27">
        <v>41269</v>
      </c>
      <c r="B68" s="28" t="s">
        <v>140</v>
      </c>
      <c r="C68" s="29">
        <v>1218555999</v>
      </c>
      <c r="D68" s="30">
        <v>17922</v>
      </c>
      <c r="E68" s="31" t="s">
        <v>94</v>
      </c>
      <c r="F68" s="30">
        <v>79422.05</v>
      </c>
    </row>
    <row r="69" spans="1:6" x14ac:dyDescent="0.2">
      <c r="A69" s="27">
        <v>41271</v>
      </c>
      <c r="B69" s="29" t="s">
        <v>97</v>
      </c>
      <c r="C69" s="29">
        <v>0</v>
      </c>
      <c r="D69" s="36">
        <v>4.5</v>
      </c>
      <c r="E69" s="31" t="s">
        <v>96</v>
      </c>
      <c r="F69" s="30">
        <v>79417.55</v>
      </c>
    </row>
    <row r="70" spans="1:6" x14ac:dyDescent="0.2">
      <c r="A70" s="27">
        <v>41271</v>
      </c>
      <c r="B70" s="29" t="s">
        <v>112</v>
      </c>
      <c r="C70" s="29">
        <v>0</v>
      </c>
      <c r="D70" s="36">
        <v>1.4</v>
      </c>
      <c r="E70" s="31" t="s">
        <v>96</v>
      </c>
      <c r="F70" s="30">
        <v>79416.149999999994</v>
      </c>
    </row>
    <row r="71" spans="1:6" x14ac:dyDescent="0.2">
      <c r="A71" s="32">
        <v>41285</v>
      </c>
      <c r="B71" s="33" t="s">
        <v>141</v>
      </c>
      <c r="C71" s="33">
        <v>158897356</v>
      </c>
      <c r="D71" s="34">
        <v>21200</v>
      </c>
      <c r="E71" s="35" t="s">
        <v>96</v>
      </c>
      <c r="F71" s="34">
        <v>58216.15</v>
      </c>
    </row>
    <row r="72" spans="1:6" ht="15" x14ac:dyDescent="0.2">
      <c r="A72" s="27">
        <v>41299</v>
      </c>
      <c r="B72" s="28" t="s">
        <v>142</v>
      </c>
      <c r="C72" s="29">
        <v>34784896</v>
      </c>
      <c r="D72" s="30">
        <v>6412.5</v>
      </c>
      <c r="E72" s="31" t="s">
        <v>96</v>
      </c>
      <c r="F72" s="30">
        <v>51803.65</v>
      </c>
    </row>
    <row r="73" spans="1:6" x14ac:dyDescent="0.2">
      <c r="A73" s="27">
        <v>41305</v>
      </c>
      <c r="B73" s="29" t="s">
        <v>97</v>
      </c>
      <c r="C73" s="29">
        <v>0</v>
      </c>
      <c r="D73" s="36">
        <v>4.5</v>
      </c>
      <c r="E73" s="31" t="s">
        <v>96</v>
      </c>
      <c r="F73" s="30">
        <v>51799.15</v>
      </c>
    </row>
    <row r="74" spans="1:6" x14ac:dyDescent="0.2">
      <c r="A74" s="27">
        <v>41305</v>
      </c>
      <c r="B74" s="29" t="s">
        <v>112</v>
      </c>
      <c r="C74" s="29">
        <v>0</v>
      </c>
      <c r="D74" s="36">
        <v>1.4</v>
      </c>
      <c r="E74" s="31" t="s">
        <v>96</v>
      </c>
      <c r="F74" s="30">
        <v>51797.75</v>
      </c>
    </row>
    <row r="75" spans="1:6" ht="15" x14ac:dyDescent="0.2">
      <c r="A75" s="27">
        <v>41309</v>
      </c>
      <c r="B75" s="28" t="s">
        <v>143</v>
      </c>
      <c r="C75" s="29">
        <v>1512374959</v>
      </c>
      <c r="D75" s="30">
        <v>104044.42</v>
      </c>
      <c r="E75" s="31" t="s">
        <v>94</v>
      </c>
      <c r="F75" s="30">
        <v>155842.17000000001</v>
      </c>
    </row>
    <row r="76" spans="1:6" x14ac:dyDescent="0.2">
      <c r="A76" s="27">
        <v>41312</v>
      </c>
      <c r="B76" s="29" t="s">
        <v>144</v>
      </c>
      <c r="C76" s="29">
        <v>36784898</v>
      </c>
      <c r="D76" s="30">
        <v>1500</v>
      </c>
      <c r="E76" s="31" t="s">
        <v>96</v>
      </c>
      <c r="F76" s="30">
        <v>154342.17000000001</v>
      </c>
    </row>
    <row r="77" spans="1:6" ht="15" x14ac:dyDescent="0.2">
      <c r="A77" s="27">
        <v>41318</v>
      </c>
      <c r="B77" s="28" t="s">
        <v>145</v>
      </c>
      <c r="C77" s="29">
        <v>49784897</v>
      </c>
      <c r="D77" s="30">
        <v>5514.75</v>
      </c>
      <c r="E77" s="31" t="s">
        <v>96</v>
      </c>
      <c r="F77" s="30">
        <v>148827.42000000001</v>
      </c>
    </row>
    <row r="78" spans="1:6" x14ac:dyDescent="0.2">
      <c r="A78" s="32">
        <v>41318</v>
      </c>
      <c r="B78" s="33" t="s">
        <v>146</v>
      </c>
      <c r="C78" s="33">
        <v>164851448</v>
      </c>
      <c r="D78" s="34">
        <v>20000</v>
      </c>
      <c r="E78" s="35" t="s">
        <v>96</v>
      </c>
      <c r="F78" s="34">
        <v>128827.42</v>
      </c>
    </row>
    <row r="79" spans="1:6" x14ac:dyDescent="0.2">
      <c r="A79" s="32">
        <v>41318</v>
      </c>
      <c r="B79" s="33" t="s">
        <v>147</v>
      </c>
      <c r="C79" s="33">
        <v>164852898</v>
      </c>
      <c r="D79" s="34">
        <v>6682</v>
      </c>
      <c r="E79" s="35" t="s">
        <v>96</v>
      </c>
      <c r="F79" s="34">
        <v>122145.42</v>
      </c>
    </row>
    <row r="80" spans="1:6" x14ac:dyDescent="0.2">
      <c r="A80" s="32">
        <v>41320</v>
      </c>
      <c r="B80" s="33" t="s">
        <v>148</v>
      </c>
      <c r="C80" s="33">
        <v>165370100</v>
      </c>
      <c r="D80" s="34">
        <v>9748.48</v>
      </c>
      <c r="E80" s="35" t="s">
        <v>96</v>
      </c>
      <c r="F80" s="34">
        <v>112396.94</v>
      </c>
    </row>
    <row r="81" spans="1:8" x14ac:dyDescent="0.2">
      <c r="A81" s="32">
        <v>41323</v>
      </c>
      <c r="B81" s="33" t="s">
        <v>149</v>
      </c>
      <c r="C81" s="33">
        <v>165914884</v>
      </c>
      <c r="D81" s="34">
        <v>17000</v>
      </c>
      <c r="E81" s="35" t="s">
        <v>96</v>
      </c>
      <c r="F81" s="34">
        <v>95396.94</v>
      </c>
    </row>
    <row r="82" spans="1:8" ht="15" x14ac:dyDescent="0.2">
      <c r="A82" s="27">
        <v>41324</v>
      </c>
      <c r="B82" s="28" t="s">
        <v>150</v>
      </c>
      <c r="C82" s="29">
        <v>1118082367</v>
      </c>
      <c r="D82" s="30">
        <v>70099.740000000005</v>
      </c>
      <c r="E82" s="31" t="s">
        <v>94</v>
      </c>
      <c r="F82" s="30">
        <v>165496.68</v>
      </c>
    </row>
    <row r="83" spans="1:8" x14ac:dyDescent="0.2">
      <c r="A83" s="27">
        <v>41333</v>
      </c>
      <c r="B83" s="29" t="s">
        <v>97</v>
      </c>
      <c r="C83" s="29">
        <v>0</v>
      </c>
      <c r="D83" s="36">
        <v>4.5</v>
      </c>
      <c r="E83" s="31" t="s">
        <v>96</v>
      </c>
      <c r="F83" s="30">
        <v>165492.18</v>
      </c>
    </row>
    <row r="84" spans="1:8" x14ac:dyDescent="0.2">
      <c r="A84" s="27">
        <v>41333</v>
      </c>
      <c r="B84" s="29" t="s">
        <v>112</v>
      </c>
      <c r="C84" s="29">
        <v>0</v>
      </c>
      <c r="D84" s="36">
        <v>1.4</v>
      </c>
      <c r="E84" s="31" t="s">
        <v>96</v>
      </c>
      <c r="F84" s="30">
        <v>165490.78</v>
      </c>
    </row>
    <row r="85" spans="1:8" x14ac:dyDescent="0.2">
      <c r="A85" s="32">
        <v>41344</v>
      </c>
      <c r="B85" s="33" t="s">
        <v>151</v>
      </c>
      <c r="C85" s="33">
        <v>169866709</v>
      </c>
      <c r="D85" s="34">
        <v>17000</v>
      </c>
      <c r="E85" s="35" t="s">
        <v>96</v>
      </c>
      <c r="F85" s="34">
        <v>148490.78</v>
      </c>
    </row>
    <row r="86" spans="1:8" x14ac:dyDescent="0.2">
      <c r="A86" s="27">
        <v>41345</v>
      </c>
      <c r="B86" s="29" t="s">
        <v>152</v>
      </c>
      <c r="C86" s="29">
        <v>37784804</v>
      </c>
      <c r="D86" s="36">
        <v>800</v>
      </c>
      <c r="E86" s="31" t="s">
        <v>96</v>
      </c>
      <c r="F86" s="30">
        <v>147690.78</v>
      </c>
    </row>
    <row r="87" spans="1:8" x14ac:dyDescent="0.2">
      <c r="A87" s="32">
        <v>41347</v>
      </c>
      <c r="B87" s="33" t="s">
        <v>153</v>
      </c>
      <c r="C87" s="33">
        <v>170936673</v>
      </c>
      <c r="D87" s="34">
        <v>9240</v>
      </c>
      <c r="E87" s="35" t="s">
        <v>96</v>
      </c>
      <c r="F87" s="34">
        <v>138450.78</v>
      </c>
    </row>
    <row r="88" spans="1:8" ht="15" x14ac:dyDescent="0.2">
      <c r="A88" s="27">
        <v>41355</v>
      </c>
      <c r="B88" s="28" t="s">
        <v>154</v>
      </c>
      <c r="C88" s="29">
        <v>24784805</v>
      </c>
      <c r="D88" s="30">
        <v>9240</v>
      </c>
      <c r="E88" s="31" t="s">
        <v>96</v>
      </c>
      <c r="F88" s="30">
        <v>129210.78</v>
      </c>
    </row>
    <row r="89" spans="1:8" x14ac:dyDescent="0.2">
      <c r="A89" s="27">
        <v>41360</v>
      </c>
      <c r="B89" s="29" t="s">
        <v>97</v>
      </c>
      <c r="C89" s="29">
        <v>0</v>
      </c>
      <c r="D89" s="36">
        <v>4.5</v>
      </c>
      <c r="E89" s="31" t="s">
        <v>96</v>
      </c>
      <c r="F89" s="30">
        <v>129206.28</v>
      </c>
    </row>
    <row r="90" spans="1:8" x14ac:dyDescent="0.2">
      <c r="A90" s="27">
        <v>41360</v>
      </c>
      <c r="B90" s="29" t="s">
        <v>112</v>
      </c>
      <c r="C90" s="29">
        <v>0</v>
      </c>
      <c r="D90" s="36">
        <v>1.4</v>
      </c>
      <c r="E90" s="31" t="s">
        <v>96</v>
      </c>
      <c r="F90" s="30">
        <v>129204.88</v>
      </c>
    </row>
    <row r="91" spans="1:8" x14ac:dyDescent="0.2">
      <c r="A91" s="24">
        <v>41394</v>
      </c>
      <c r="B91" s="23" t="s">
        <v>97</v>
      </c>
      <c r="C91" s="23">
        <v>0</v>
      </c>
      <c r="D91" s="23">
        <v>4.5</v>
      </c>
      <c r="E91" s="23" t="s">
        <v>96</v>
      </c>
      <c r="F91" s="38">
        <v>129200.38</v>
      </c>
    </row>
    <row r="92" spans="1:8" x14ac:dyDescent="0.2">
      <c r="A92" s="24">
        <v>41394</v>
      </c>
      <c r="B92" s="23" t="s">
        <v>112</v>
      </c>
      <c r="C92" s="23">
        <v>0</v>
      </c>
      <c r="D92" s="23">
        <v>1.4</v>
      </c>
      <c r="E92" s="23" t="s">
        <v>96</v>
      </c>
      <c r="F92" s="38">
        <v>129198.98</v>
      </c>
    </row>
    <row r="93" spans="1:8" x14ac:dyDescent="0.2">
      <c r="A93" s="24">
        <v>41425</v>
      </c>
      <c r="B93" s="23" t="s">
        <v>97</v>
      </c>
      <c r="C93" s="23">
        <v>0</v>
      </c>
      <c r="D93" s="23">
        <v>4.5</v>
      </c>
      <c r="E93" s="23" t="s">
        <v>96</v>
      </c>
      <c r="F93" s="38">
        <v>129194.48</v>
      </c>
    </row>
    <row r="94" spans="1:8" x14ac:dyDescent="0.2">
      <c r="A94" s="24">
        <v>41425</v>
      </c>
      <c r="B94" s="23" t="s">
        <v>112</v>
      </c>
      <c r="C94" s="23">
        <v>0</v>
      </c>
      <c r="D94" s="23">
        <v>1.4</v>
      </c>
      <c r="E94" s="23" t="s">
        <v>96</v>
      </c>
      <c r="F94" s="38">
        <v>129193.08</v>
      </c>
    </row>
    <row r="95" spans="1:8" x14ac:dyDescent="0.2">
      <c r="A95" s="39">
        <v>41435</v>
      </c>
      <c r="B95" s="40" t="s">
        <v>155</v>
      </c>
      <c r="C95" s="40">
        <v>189540793</v>
      </c>
      <c r="D95" s="41">
        <v>24304</v>
      </c>
      <c r="E95" s="40" t="s">
        <v>96</v>
      </c>
      <c r="F95" s="41">
        <v>104889.08</v>
      </c>
    </row>
    <row r="96" spans="1:8" x14ac:dyDescent="0.2">
      <c r="A96" s="39">
        <v>41435</v>
      </c>
      <c r="B96" s="40" t="s">
        <v>156</v>
      </c>
      <c r="C96" s="40">
        <v>189687411</v>
      </c>
      <c r="D96" s="41">
        <v>24404</v>
      </c>
      <c r="E96" s="40" t="s">
        <v>96</v>
      </c>
      <c r="F96" s="41">
        <v>80485.08</v>
      </c>
      <c r="H96" s="38">
        <f>SUM(D95:D97)</f>
        <v>50508</v>
      </c>
    </row>
    <row r="97" spans="1:7" x14ac:dyDescent="0.2">
      <c r="A97" s="39">
        <v>41442</v>
      </c>
      <c r="B97" s="40" t="s">
        <v>190</v>
      </c>
      <c r="C97" s="40">
        <v>191542363</v>
      </c>
      <c r="D97" s="41">
        <v>1800</v>
      </c>
      <c r="E97" s="40" t="s">
        <v>96</v>
      </c>
      <c r="F97" s="41">
        <v>78685.08</v>
      </c>
    </row>
    <row r="98" spans="1:7" x14ac:dyDescent="0.2">
      <c r="A98" s="39">
        <v>41442</v>
      </c>
      <c r="B98" s="40" t="s">
        <v>191</v>
      </c>
      <c r="C98" s="40">
        <v>191544135</v>
      </c>
      <c r="D98" s="41">
        <v>10000</v>
      </c>
      <c r="E98" s="40" t="s">
        <v>96</v>
      </c>
      <c r="F98" s="41">
        <v>68685.08</v>
      </c>
    </row>
    <row r="99" spans="1:7" x14ac:dyDescent="0.2">
      <c r="A99" s="39">
        <v>41442</v>
      </c>
      <c r="B99" s="40" t="s">
        <v>192</v>
      </c>
      <c r="C99" s="40">
        <v>191547052</v>
      </c>
      <c r="D99" s="41">
        <v>32392</v>
      </c>
      <c r="E99" s="40" t="s">
        <v>96</v>
      </c>
      <c r="F99" s="41">
        <v>36293.08</v>
      </c>
    </row>
    <row r="100" spans="1:7" x14ac:dyDescent="0.2">
      <c r="A100" s="39">
        <v>41451</v>
      </c>
      <c r="B100" s="40" t="s">
        <v>193</v>
      </c>
      <c r="C100" s="40">
        <v>193438085</v>
      </c>
      <c r="D100" s="41">
        <v>30915.5</v>
      </c>
      <c r="E100" s="40" t="s">
        <v>96</v>
      </c>
      <c r="F100" s="41">
        <v>5377.58</v>
      </c>
    </row>
    <row r="101" spans="1:7" x14ac:dyDescent="0.2">
      <c r="A101" s="24">
        <v>41453</v>
      </c>
      <c r="B101" s="23" t="s">
        <v>97</v>
      </c>
      <c r="C101" s="23">
        <v>0</v>
      </c>
      <c r="D101" s="23">
        <v>4.5</v>
      </c>
      <c r="E101" s="23" t="s">
        <v>96</v>
      </c>
      <c r="F101" s="38">
        <v>5373.08</v>
      </c>
    </row>
    <row r="102" spans="1:7" x14ac:dyDescent="0.2">
      <c r="A102" s="24">
        <v>41453</v>
      </c>
      <c r="B102" s="23" t="s">
        <v>112</v>
      </c>
      <c r="C102" s="23">
        <v>0</v>
      </c>
      <c r="D102" s="23">
        <v>1.4</v>
      </c>
      <c r="E102" s="23" t="s">
        <v>96</v>
      </c>
      <c r="F102" s="38">
        <v>5371.68</v>
      </c>
    </row>
    <row r="103" spans="1:7" x14ac:dyDescent="0.2">
      <c r="A103" s="24">
        <v>41456</v>
      </c>
      <c r="B103" s="23" t="s">
        <v>208</v>
      </c>
      <c r="C103" s="23">
        <v>1410352927</v>
      </c>
      <c r="D103" s="38">
        <v>19616.349999999999</v>
      </c>
      <c r="E103" s="23" t="s">
        <v>94</v>
      </c>
      <c r="F103" s="38">
        <v>24988.03</v>
      </c>
    </row>
    <row r="104" spans="1:7" x14ac:dyDescent="0.2">
      <c r="A104" s="39">
        <v>41459</v>
      </c>
      <c r="B104" s="40" t="s">
        <v>194</v>
      </c>
      <c r="C104" s="40">
        <v>195723093</v>
      </c>
      <c r="D104" s="41">
        <v>5394</v>
      </c>
      <c r="E104" s="40" t="s">
        <v>96</v>
      </c>
      <c r="F104" s="41">
        <v>19594.03</v>
      </c>
    </row>
    <row r="105" spans="1:7" x14ac:dyDescent="0.2">
      <c r="A105" s="39">
        <v>41470</v>
      </c>
      <c r="B105" s="40" t="s">
        <v>195</v>
      </c>
      <c r="C105" s="40">
        <v>197967920</v>
      </c>
      <c r="D105" s="41">
        <v>14716</v>
      </c>
      <c r="E105" s="40" t="s">
        <v>96</v>
      </c>
      <c r="F105" s="41">
        <v>4878.03</v>
      </c>
      <c r="G105" s="25" t="s">
        <v>196</v>
      </c>
    </row>
    <row r="106" spans="1:7" x14ac:dyDescent="0.2">
      <c r="A106" s="24">
        <v>41486</v>
      </c>
      <c r="B106" s="23" t="s">
        <v>97</v>
      </c>
      <c r="C106" s="23">
        <v>0</v>
      </c>
      <c r="D106" s="23">
        <v>4.5</v>
      </c>
      <c r="E106" s="23" t="s">
        <v>96</v>
      </c>
      <c r="F106" s="38">
        <v>4873.53</v>
      </c>
    </row>
    <row r="107" spans="1:7" x14ac:dyDescent="0.2">
      <c r="A107" s="24">
        <v>41486</v>
      </c>
      <c r="B107" s="23" t="s">
        <v>112</v>
      </c>
      <c r="C107" s="23">
        <v>0</v>
      </c>
      <c r="D107" s="23">
        <v>1.4</v>
      </c>
      <c r="E107" s="23" t="s">
        <v>96</v>
      </c>
      <c r="F107" s="38">
        <v>4872.13</v>
      </c>
    </row>
    <row r="108" spans="1:7" x14ac:dyDescent="0.2">
      <c r="A108" s="24">
        <v>41493</v>
      </c>
      <c r="B108" s="23" t="s">
        <v>206</v>
      </c>
      <c r="C108" s="23">
        <v>1514575297</v>
      </c>
      <c r="D108" s="38">
        <v>46041</v>
      </c>
      <c r="E108" s="23" t="s">
        <v>94</v>
      </c>
      <c r="F108" s="38">
        <v>50913.13</v>
      </c>
    </row>
    <row r="109" spans="1:7" x14ac:dyDescent="0.2">
      <c r="A109" s="39">
        <v>41500</v>
      </c>
      <c r="B109" s="40" t="s">
        <v>199</v>
      </c>
      <c r="C109" s="40">
        <v>205678689</v>
      </c>
      <c r="D109" s="41">
        <v>50000</v>
      </c>
      <c r="E109" s="40" t="s">
        <v>96</v>
      </c>
      <c r="F109" s="40">
        <v>913.13</v>
      </c>
    </row>
    <row r="110" spans="1:7" x14ac:dyDescent="0.2">
      <c r="A110" s="24">
        <v>41512</v>
      </c>
      <c r="B110" s="23" t="s">
        <v>198</v>
      </c>
      <c r="C110" s="23">
        <v>208519022</v>
      </c>
      <c r="D110" s="38">
        <v>14716</v>
      </c>
      <c r="E110" s="23" t="s">
        <v>94</v>
      </c>
      <c r="F110" s="38">
        <v>15629.13</v>
      </c>
      <c r="G110" s="25" t="s">
        <v>197</v>
      </c>
    </row>
    <row r="111" spans="1:7" x14ac:dyDescent="0.2">
      <c r="A111" s="39">
        <v>41512</v>
      </c>
      <c r="B111" s="40" t="s">
        <v>200</v>
      </c>
      <c r="C111" s="40">
        <v>208537232</v>
      </c>
      <c r="D111" s="41">
        <v>11036</v>
      </c>
      <c r="E111" s="40" t="s">
        <v>96</v>
      </c>
      <c r="F111" s="41">
        <v>4593.13</v>
      </c>
    </row>
    <row r="112" spans="1:7" x14ac:dyDescent="0.2">
      <c r="A112" s="24">
        <v>41516</v>
      </c>
      <c r="B112" s="23" t="s">
        <v>97</v>
      </c>
      <c r="C112" s="23">
        <v>0</v>
      </c>
      <c r="D112" s="23">
        <v>4.5</v>
      </c>
      <c r="E112" s="23" t="s">
        <v>96</v>
      </c>
      <c r="F112" s="38">
        <v>4588.63</v>
      </c>
    </row>
    <row r="113" spans="1:6" x14ac:dyDescent="0.2">
      <c r="A113" s="24">
        <v>41516</v>
      </c>
      <c r="B113" s="23" t="s">
        <v>112</v>
      </c>
      <c r="C113" s="23">
        <v>0</v>
      </c>
      <c r="D113" s="23">
        <v>1.4</v>
      </c>
      <c r="E113" s="23" t="s">
        <v>96</v>
      </c>
      <c r="F113" s="38">
        <v>4587.2299999999996</v>
      </c>
    </row>
    <row r="114" spans="1:6" x14ac:dyDescent="0.2">
      <c r="A114" s="24">
        <v>41522</v>
      </c>
      <c r="B114" s="23" t="s">
        <v>201</v>
      </c>
      <c r="C114" s="23">
        <v>2215234128</v>
      </c>
      <c r="D114" s="38">
        <v>61285</v>
      </c>
      <c r="E114" s="23" t="s">
        <v>94</v>
      </c>
      <c r="F114" s="38">
        <v>65872.23</v>
      </c>
    </row>
    <row r="115" spans="1:6" x14ac:dyDescent="0.2">
      <c r="A115" s="39">
        <v>41533</v>
      </c>
      <c r="B115" s="40" t="s">
        <v>202</v>
      </c>
      <c r="C115" s="40">
        <v>29828479330</v>
      </c>
      <c r="D115" s="41">
        <v>11285</v>
      </c>
      <c r="E115" s="40" t="s">
        <v>96</v>
      </c>
      <c r="F115" s="41">
        <v>54587.23</v>
      </c>
    </row>
    <row r="116" spans="1:6" x14ac:dyDescent="0.2">
      <c r="A116" s="24">
        <v>41533</v>
      </c>
      <c r="B116" s="23" t="s">
        <v>157</v>
      </c>
      <c r="C116" s="23">
        <v>29828479330</v>
      </c>
      <c r="D116" s="23">
        <v>1.6</v>
      </c>
      <c r="E116" s="23" t="s">
        <v>96</v>
      </c>
      <c r="F116" s="38">
        <v>54585.63</v>
      </c>
    </row>
    <row r="117" spans="1:6" x14ac:dyDescent="0.2">
      <c r="A117" s="39">
        <v>41533</v>
      </c>
      <c r="B117" s="40" t="s">
        <v>203</v>
      </c>
      <c r="C117" s="40">
        <v>213734262</v>
      </c>
      <c r="D117" s="41">
        <v>50000</v>
      </c>
      <c r="E117" s="40" t="s">
        <v>96</v>
      </c>
      <c r="F117" s="41">
        <v>4585.63</v>
      </c>
    </row>
    <row r="118" spans="1:6" x14ac:dyDescent="0.2">
      <c r="A118" s="39">
        <v>41533</v>
      </c>
      <c r="B118" s="40" t="s">
        <v>204</v>
      </c>
      <c r="C118" s="40">
        <v>213739539</v>
      </c>
      <c r="D118" s="41">
        <v>1344</v>
      </c>
      <c r="E118" s="40" t="s">
        <v>96</v>
      </c>
      <c r="F118" s="41">
        <v>3241.63</v>
      </c>
    </row>
    <row r="119" spans="1:6" x14ac:dyDescent="0.2">
      <c r="A119" s="24">
        <v>41547</v>
      </c>
      <c r="B119" s="23" t="s">
        <v>97</v>
      </c>
      <c r="C119" s="23">
        <v>0</v>
      </c>
      <c r="D119" s="23">
        <v>4.5</v>
      </c>
      <c r="E119" s="23" t="s">
        <v>96</v>
      </c>
      <c r="F119" s="38">
        <v>3237.13</v>
      </c>
    </row>
    <row r="120" spans="1:6" x14ac:dyDescent="0.2">
      <c r="A120" s="24">
        <v>41547</v>
      </c>
      <c r="B120" s="23" t="s">
        <v>112</v>
      </c>
      <c r="C120" s="23">
        <v>0</v>
      </c>
      <c r="D120" s="23">
        <v>1.4</v>
      </c>
      <c r="E120" s="23" t="s">
        <v>96</v>
      </c>
      <c r="F120" s="38">
        <v>3235.73</v>
      </c>
    </row>
    <row r="121" spans="1:6" x14ac:dyDescent="0.2">
      <c r="A121" s="39">
        <v>41554</v>
      </c>
      <c r="B121" s="40" t="s">
        <v>205</v>
      </c>
      <c r="C121" s="40">
        <v>219760156</v>
      </c>
      <c r="D121" s="41">
        <v>3200</v>
      </c>
      <c r="E121" s="40" t="s">
        <v>96</v>
      </c>
      <c r="F121" s="40">
        <v>35.729999999999997</v>
      </c>
    </row>
  </sheetData>
  <hyperlinks>
    <hyperlink ref="B72" r:id="rId1" display="javascript:__doPostBack('ctl00$cp$GVMov','ChComp$25/01/2013|00034784896|-|0,00')"/>
    <hyperlink ref="B75" r:id="rId2" display="javascript:__doPostBack('ctl00$cp$GVMov','Deposito$04/02/2013|01512374959|+|0,00')"/>
    <hyperlink ref="B77" r:id="rId3" display="javascript:__doPostBack('ctl00$cp$GVMov','ChComp$13/02/2013|00049784897|-|0,00')"/>
    <hyperlink ref="B82" r:id="rId4" display="javascript:__doPostBack('ctl00$cp$GVMov','Deposito$19/02/2013|01118082367|+|0,00')"/>
    <hyperlink ref="B88" r:id="rId5" display="javascript:__doPostBack('ctl00$cp$GVMov','ChComp$22/03/2013|00024784805|-|0,00')"/>
    <hyperlink ref="B2" r:id="rId6" display="javascript:__doPostBack('ctl00$cp$GVMov','Deposito$24/01/2012|00003291344|+|0,00')"/>
    <hyperlink ref="B7" r:id="rId7" display="javascript:__doPostBack('ctl00$cp$GVMov','Deposito$13/02/2012|00084914580|+|0,00')"/>
    <hyperlink ref="B20" r:id="rId8" display="javascript:__doPostBack('ctl00$cp$GVMov','ChComp$07/05/2012|00010784878|-|0,00')"/>
    <hyperlink ref="B21" r:id="rId9" display="javascript:__doPostBack('ctl00$cp$GVMov','Deposito$22/05/2012|00006112991|+|0,00')"/>
    <hyperlink ref="B22" r:id="rId10" display="javascript:__doPostBack('ctl00$cp$GVMov','Deposito$30/05/2012|00146218563|+|0,00')"/>
    <hyperlink ref="B26" r:id="rId11" display="javascript:__doPostBack('ctl00$cp$GVMov','ChComp$04/06/2012|00028784801|-|0,00')"/>
    <hyperlink ref="B29" r:id="rId12" display="javascript:__doPostBack('ctl00$cp$GVMov','ChComp$16/07/2012|00049784802|-|0,00')"/>
    <hyperlink ref="B34" r:id="rId13" display="javascript:__doPostBack('ctl00$cp$GVMov','Deposito$10/08/2012|01117533362|+|0,00')"/>
    <hyperlink ref="B38" r:id="rId14" display="javascript:__doPostBack('ctl00$cp$GVMov','Deposito$04/09/2012|01414563773|+|0,00')"/>
    <hyperlink ref="B42" r:id="rId15" display="javascript:__doPostBack('ctl00$cp$GVMov','Deposito$04/10/2012|23453452913|+|0,00')"/>
    <hyperlink ref="B47" r:id="rId16" display="javascript:__doPostBack('ctl00$cp$GVMov','ChComp$01/11/2012|00045784884|-|0,00')"/>
    <hyperlink ref="B50" r:id="rId17" display="javascript:__doPostBack('ctl00$cp$GVMov','ChComp$07/11/2012|00040784885|-|0,00')"/>
    <hyperlink ref="B53" r:id="rId18" display="javascript:__doPostBack('ctl00$cp$GVMov','ChComp$13/11/2012|00023784888|-|0,00')"/>
    <hyperlink ref="B55" r:id="rId19" display="javascript:__doPostBack('ctl00$cp$GVMov','ChComp$29/11/2012|00016784889|-|0,00')"/>
    <hyperlink ref="B57" r:id="rId20" display="javascript:__doPostBack('ctl00$cp$GVMov','Deposito$30/11/2012|01208420491|+|0,00')"/>
    <hyperlink ref="B61" r:id="rId21" display="javascript:__doPostBack('ctl00$cp$GVMov','ChComp$07/12/2012|00026784892|-|0,00')"/>
    <hyperlink ref="B62" r:id="rId22" display="javascript:__doPostBack('ctl00$cp$GVMov','Deposito$10/12/2012|01410364535|+|0,00')"/>
    <hyperlink ref="B67" r:id="rId23" display="javascript:__doPostBack('ctl00$cp$GVMov','ChComp$18/12/2012|00017784895|-|0,00')"/>
    <hyperlink ref="B68" r:id="rId24" display="javascript:__doPostBack('ctl00$cp$GVMov','Deposito$26/12/2012|01218555999|+|0,00')"/>
  </hyperlinks>
  <pageMargins left="0.7" right="0.7" top="0.75" bottom="0.75" header="0.3" footer="0.3"/>
  <pageSetup orientation="portrait" horizontalDpi="0" verticalDpi="0"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A21" sqref="A21"/>
    </sheetView>
  </sheetViews>
  <sheetFormatPr baseColWidth="10" defaultRowHeight="12.75" x14ac:dyDescent="0.2"/>
  <cols>
    <col min="1" max="1" width="9.140625" style="23" bestFit="1" customWidth="1"/>
    <col min="2" max="2" width="10.42578125" style="23" bestFit="1" customWidth="1"/>
    <col min="3" max="3" width="46" style="23" bestFit="1" customWidth="1"/>
    <col min="4" max="4" width="55.85546875" style="23" bestFit="1" customWidth="1"/>
    <col min="5" max="5" width="8.140625" style="23" bestFit="1" customWidth="1"/>
    <col min="6" max="6" width="10" style="23" bestFit="1" customWidth="1"/>
    <col min="7" max="9" width="10" style="23" customWidth="1"/>
    <col min="10" max="10" width="11" style="23" bestFit="1" customWidth="1"/>
    <col min="11" max="16384" width="11.42578125" style="23"/>
  </cols>
  <sheetData>
    <row r="1" spans="1:10" ht="15" x14ac:dyDescent="0.25">
      <c r="A1" s="23" t="s">
        <v>52</v>
      </c>
      <c r="B1" s="23" t="s">
        <v>14</v>
      </c>
      <c r="C1" s="23" t="s">
        <v>53</v>
      </c>
      <c r="D1" s="23" t="s">
        <v>37</v>
      </c>
      <c r="E1" s="23" t="s">
        <v>54</v>
      </c>
      <c r="F1" s="21" t="s">
        <v>55</v>
      </c>
      <c r="G1" s="12" t="s">
        <v>172</v>
      </c>
      <c r="H1" s="12" t="s">
        <v>217</v>
      </c>
      <c r="I1" s="21"/>
      <c r="J1" s="21" t="s">
        <v>42</v>
      </c>
    </row>
    <row r="2" spans="1:10" ht="15" x14ac:dyDescent="0.25">
      <c r="A2" s="52">
        <v>1030</v>
      </c>
      <c r="B2" s="53">
        <v>41563</v>
      </c>
      <c r="C2" s="52" t="s">
        <v>56</v>
      </c>
      <c r="D2" s="52" t="s">
        <v>57</v>
      </c>
      <c r="E2" s="52">
        <v>1</v>
      </c>
      <c r="F2" s="54">
        <v>8500</v>
      </c>
      <c r="G2" s="54"/>
      <c r="H2" s="54"/>
      <c r="I2" s="54"/>
      <c r="J2" s="54">
        <v>8500</v>
      </c>
    </row>
    <row r="3" spans="1:10" ht="15" x14ac:dyDescent="0.25">
      <c r="A3" s="23">
        <v>1029</v>
      </c>
      <c r="B3" s="24">
        <v>41519</v>
      </c>
      <c r="C3" s="23" t="s">
        <v>58</v>
      </c>
      <c r="D3" s="23" t="s">
        <v>59</v>
      </c>
      <c r="E3" s="23">
        <v>25</v>
      </c>
      <c r="F3" s="21">
        <v>7375</v>
      </c>
      <c r="G3" s="21">
        <v>4356</v>
      </c>
      <c r="H3" s="21">
        <f>F3-G3</f>
        <v>3019</v>
      </c>
      <c r="I3" s="21"/>
      <c r="J3" s="21">
        <v>100255</v>
      </c>
    </row>
    <row r="4" spans="1:10" ht="15" x14ac:dyDescent="0.25">
      <c r="A4" s="23">
        <v>1029</v>
      </c>
      <c r="B4" s="24">
        <v>41519</v>
      </c>
      <c r="C4" s="23" t="s">
        <v>58</v>
      </c>
      <c r="D4" s="23" t="s">
        <v>60</v>
      </c>
      <c r="E4" s="23">
        <v>360</v>
      </c>
      <c r="F4" s="21">
        <v>92880</v>
      </c>
      <c r="G4" s="21">
        <v>57480</v>
      </c>
      <c r="H4" s="21">
        <f>F4-G4</f>
        <v>35400</v>
      </c>
      <c r="I4" s="21"/>
      <c r="J4" s="21">
        <v>100255</v>
      </c>
    </row>
    <row r="5" spans="1:10" ht="15" x14ac:dyDescent="0.25">
      <c r="A5" s="52">
        <v>1028</v>
      </c>
      <c r="B5" s="53">
        <v>41519</v>
      </c>
      <c r="C5" s="52" t="s">
        <v>56</v>
      </c>
      <c r="D5" s="52" t="s">
        <v>61</v>
      </c>
      <c r="E5" s="52">
        <v>1</v>
      </c>
      <c r="F5" s="54">
        <v>8500</v>
      </c>
      <c r="G5" s="54"/>
      <c r="H5" s="54"/>
      <c r="I5" s="54"/>
      <c r="J5" s="54">
        <v>8500</v>
      </c>
    </row>
    <row r="6" spans="1:10" ht="15" x14ac:dyDescent="0.25">
      <c r="A6" s="23">
        <v>1027</v>
      </c>
      <c r="B6" s="24">
        <v>41509</v>
      </c>
      <c r="C6" s="23" t="s">
        <v>58</v>
      </c>
      <c r="D6" s="23" t="s">
        <v>62</v>
      </c>
      <c r="E6" s="23">
        <v>15</v>
      </c>
      <c r="F6" s="21">
        <v>4425</v>
      </c>
      <c r="G6" s="21">
        <v>2678.4</v>
      </c>
      <c r="H6" s="21">
        <f>F6-G6</f>
        <v>1746.6</v>
      </c>
      <c r="I6" s="21"/>
      <c r="J6" s="21">
        <v>4425</v>
      </c>
    </row>
    <row r="7" spans="1:10" ht="15" x14ac:dyDescent="0.25">
      <c r="A7" s="23">
        <v>1026</v>
      </c>
      <c r="B7" s="24">
        <v>41509</v>
      </c>
      <c r="C7" s="23" t="s">
        <v>58</v>
      </c>
      <c r="D7" s="23" t="s">
        <v>63</v>
      </c>
      <c r="E7" s="23">
        <v>36</v>
      </c>
      <c r="F7" s="21">
        <v>5580</v>
      </c>
      <c r="G7" s="21">
        <v>6428.1600000000008</v>
      </c>
      <c r="H7" s="21">
        <f>F7-G7</f>
        <v>-848.16000000000076</v>
      </c>
      <c r="I7" s="21"/>
      <c r="J7" s="21">
        <v>5580</v>
      </c>
    </row>
    <row r="8" spans="1:10" ht="15" x14ac:dyDescent="0.25">
      <c r="A8" s="52">
        <v>1025</v>
      </c>
      <c r="B8" s="53">
        <v>41508</v>
      </c>
      <c r="C8" s="52" t="s">
        <v>56</v>
      </c>
      <c r="D8" s="52" t="s">
        <v>64</v>
      </c>
      <c r="E8" s="52">
        <v>2</v>
      </c>
      <c r="F8" s="54">
        <v>17000</v>
      </c>
      <c r="G8" s="54"/>
      <c r="H8" s="54"/>
      <c r="I8" s="54"/>
      <c r="J8" s="54">
        <v>17000</v>
      </c>
    </row>
    <row r="9" spans="1:10" ht="15" x14ac:dyDescent="0.25">
      <c r="A9" s="52">
        <v>1024</v>
      </c>
      <c r="B9" s="53">
        <v>41508</v>
      </c>
      <c r="C9" s="52" t="s">
        <v>56</v>
      </c>
      <c r="D9" s="52" t="s">
        <v>65</v>
      </c>
      <c r="E9" s="52">
        <v>2</v>
      </c>
      <c r="F9" s="54">
        <v>17000</v>
      </c>
      <c r="G9" s="54"/>
      <c r="H9" s="54"/>
      <c r="I9" s="54"/>
      <c r="J9" s="54">
        <v>17000</v>
      </c>
    </row>
    <row r="10" spans="1:10" ht="15" x14ac:dyDescent="0.25">
      <c r="A10" s="52">
        <v>1023</v>
      </c>
      <c r="B10" s="53">
        <v>41508</v>
      </c>
      <c r="C10" s="52" t="s">
        <v>56</v>
      </c>
      <c r="D10" s="52" t="s">
        <v>66</v>
      </c>
      <c r="E10" s="52">
        <v>2</v>
      </c>
      <c r="F10" s="54">
        <v>17000</v>
      </c>
      <c r="G10" s="54"/>
      <c r="H10" s="54"/>
      <c r="I10" s="54"/>
      <c r="J10" s="54">
        <v>17000</v>
      </c>
    </row>
    <row r="11" spans="1:10" ht="15" x14ac:dyDescent="0.25">
      <c r="A11" s="23">
        <v>1022</v>
      </c>
      <c r="B11" s="24">
        <v>41456</v>
      </c>
      <c r="C11" s="23" t="s">
        <v>58</v>
      </c>
      <c r="D11" s="23" t="s">
        <v>67</v>
      </c>
      <c r="E11" s="23">
        <v>30</v>
      </c>
      <c r="F11" s="21">
        <v>8850</v>
      </c>
      <c r="G11" s="21"/>
      <c r="H11" s="21"/>
      <c r="I11" s="21"/>
      <c r="J11" s="21">
        <v>8850</v>
      </c>
    </row>
    <row r="12" spans="1:10" ht="15" x14ac:dyDescent="0.25">
      <c r="A12" s="23">
        <v>1021</v>
      </c>
      <c r="B12" s="24">
        <v>41435</v>
      </c>
      <c r="C12" s="23" t="s">
        <v>58</v>
      </c>
      <c r="D12" s="23" t="s">
        <v>68</v>
      </c>
      <c r="E12" s="23">
        <v>5</v>
      </c>
      <c r="F12" s="21">
        <v>54800</v>
      </c>
      <c r="G12" s="21">
        <v>50508</v>
      </c>
      <c r="H12" s="21">
        <f>F12-G12</f>
        <v>4292</v>
      </c>
      <c r="I12" s="21"/>
      <c r="J12" s="21">
        <v>54800</v>
      </c>
    </row>
    <row r="13" spans="1:10" ht="15" x14ac:dyDescent="0.25">
      <c r="A13" s="25">
        <v>1020</v>
      </c>
      <c r="B13" s="26"/>
      <c r="C13" s="25" t="s">
        <v>240</v>
      </c>
      <c r="D13" s="25"/>
      <c r="E13" s="25"/>
      <c r="F13" s="22">
        <v>0</v>
      </c>
      <c r="G13" s="22"/>
      <c r="H13" s="22"/>
      <c r="I13" s="22"/>
      <c r="J13" s="22">
        <v>0</v>
      </c>
    </row>
    <row r="14" spans="1:10" ht="15" x14ac:dyDescent="0.25">
      <c r="A14" s="23">
        <v>1019</v>
      </c>
      <c r="B14" s="24">
        <v>41375</v>
      </c>
      <c r="C14" s="23" t="s">
        <v>58</v>
      </c>
      <c r="D14" s="23" t="s">
        <v>69</v>
      </c>
      <c r="E14" s="23">
        <v>30</v>
      </c>
      <c r="F14" s="21">
        <v>6600</v>
      </c>
      <c r="G14" s="21"/>
      <c r="H14" s="21"/>
      <c r="I14" s="21"/>
      <c r="J14" s="21">
        <v>6600</v>
      </c>
    </row>
    <row r="15" spans="1:10" ht="15" x14ac:dyDescent="0.25">
      <c r="A15" s="23">
        <v>1018</v>
      </c>
      <c r="B15" s="24">
        <v>41375</v>
      </c>
      <c r="C15" s="23" t="s">
        <v>58</v>
      </c>
      <c r="D15" s="23" t="s">
        <v>70</v>
      </c>
      <c r="E15" s="23">
        <v>2</v>
      </c>
      <c r="F15" s="21">
        <v>660</v>
      </c>
      <c r="G15" s="21"/>
      <c r="H15" s="21"/>
      <c r="I15" s="21"/>
      <c r="J15" s="21">
        <v>2640</v>
      </c>
    </row>
    <row r="16" spans="1:10" ht="15" x14ac:dyDescent="0.25">
      <c r="A16" s="23">
        <v>1018</v>
      </c>
      <c r="B16" s="24">
        <v>41375</v>
      </c>
      <c r="C16" s="23" t="s">
        <v>58</v>
      </c>
      <c r="D16" s="23" t="s">
        <v>71</v>
      </c>
      <c r="E16" s="23">
        <v>6</v>
      </c>
      <c r="F16" s="21">
        <v>1980</v>
      </c>
      <c r="G16" s="21"/>
      <c r="H16" s="21"/>
      <c r="I16" s="21"/>
      <c r="J16" s="21">
        <v>2640</v>
      </c>
    </row>
    <row r="17" spans="1:10" ht="15" x14ac:dyDescent="0.25">
      <c r="A17" s="23">
        <v>1017</v>
      </c>
      <c r="B17" s="24">
        <v>41358</v>
      </c>
      <c r="C17" s="23" t="s">
        <v>58</v>
      </c>
      <c r="D17" s="23" t="s">
        <v>72</v>
      </c>
      <c r="E17" s="23">
        <v>30</v>
      </c>
      <c r="F17" s="21">
        <v>24900</v>
      </c>
      <c r="G17" s="21"/>
      <c r="H17" s="21"/>
      <c r="I17" s="21"/>
      <c r="J17" s="21">
        <v>24900</v>
      </c>
    </row>
    <row r="18" spans="1:10" ht="15" x14ac:dyDescent="0.25">
      <c r="A18" s="23">
        <v>1016</v>
      </c>
      <c r="B18" s="24">
        <v>41357</v>
      </c>
      <c r="C18" s="23" t="s">
        <v>58</v>
      </c>
      <c r="D18" s="23" t="s">
        <v>73</v>
      </c>
      <c r="E18" s="23">
        <v>10</v>
      </c>
      <c r="F18" s="21">
        <v>19800</v>
      </c>
      <c r="G18" s="21"/>
      <c r="H18" s="21"/>
      <c r="I18" s="21"/>
      <c r="J18" s="21">
        <v>19800</v>
      </c>
    </row>
    <row r="19" spans="1:10" ht="15" x14ac:dyDescent="0.25">
      <c r="A19" s="23">
        <v>1015</v>
      </c>
      <c r="B19" s="24">
        <v>41323</v>
      </c>
      <c r="C19" s="23" t="s">
        <v>58</v>
      </c>
      <c r="D19" s="23" t="s">
        <v>74</v>
      </c>
      <c r="E19" s="23">
        <v>30</v>
      </c>
      <c r="F19" s="21">
        <v>4650</v>
      </c>
      <c r="G19" s="21"/>
      <c r="H19" s="21"/>
      <c r="I19" s="21"/>
      <c r="J19" s="21">
        <v>7750</v>
      </c>
    </row>
    <row r="20" spans="1:10" ht="15" x14ac:dyDescent="0.25">
      <c r="A20" s="23">
        <v>1015</v>
      </c>
      <c r="B20" s="24">
        <v>41323</v>
      </c>
      <c r="C20" s="23" t="s">
        <v>58</v>
      </c>
      <c r="D20" s="23" t="s">
        <v>75</v>
      </c>
      <c r="E20" s="23">
        <v>20</v>
      </c>
      <c r="F20" s="21">
        <v>3100</v>
      </c>
      <c r="G20" s="21"/>
      <c r="H20" s="21"/>
      <c r="I20" s="21"/>
      <c r="J20" s="21">
        <v>7750</v>
      </c>
    </row>
    <row r="21" spans="1:10" ht="15" x14ac:dyDescent="0.25">
      <c r="A21" s="23">
        <v>1014</v>
      </c>
      <c r="B21" s="24"/>
      <c r="C21" s="23" t="s">
        <v>240</v>
      </c>
      <c r="F21" s="21"/>
      <c r="G21" s="21"/>
      <c r="H21" s="21"/>
      <c r="I21" s="21"/>
      <c r="J21" s="21"/>
    </row>
    <row r="22" spans="1:10" ht="15" x14ac:dyDescent="0.25">
      <c r="A22" s="23">
        <v>173</v>
      </c>
      <c r="B22" s="24">
        <v>41312</v>
      </c>
      <c r="C22" s="23" t="s">
        <v>58</v>
      </c>
      <c r="D22" s="23" t="s">
        <v>62</v>
      </c>
      <c r="E22" s="23">
        <v>15</v>
      </c>
      <c r="F22" s="21">
        <v>1995</v>
      </c>
      <c r="G22" s="21"/>
      <c r="H22" s="21"/>
      <c r="I22" s="21"/>
      <c r="J22" s="21">
        <v>1995</v>
      </c>
    </row>
    <row r="23" spans="1:10" ht="15" x14ac:dyDescent="0.25">
      <c r="A23" s="23">
        <v>172</v>
      </c>
      <c r="B23" s="24">
        <v>41312</v>
      </c>
      <c r="C23" s="23" t="s">
        <v>58</v>
      </c>
      <c r="D23" s="23" t="s">
        <v>76</v>
      </c>
      <c r="E23" s="23">
        <v>40</v>
      </c>
      <c r="F23" s="21">
        <v>6200</v>
      </c>
      <c r="G23" s="21"/>
      <c r="H23" s="21"/>
      <c r="I23" s="21"/>
      <c r="J23" s="21">
        <v>9300</v>
      </c>
    </row>
    <row r="24" spans="1:10" ht="15" x14ac:dyDescent="0.25">
      <c r="A24" s="23">
        <v>172</v>
      </c>
      <c r="B24" s="24">
        <v>41312</v>
      </c>
      <c r="C24" s="23" t="s">
        <v>58</v>
      </c>
      <c r="D24" s="23" t="s">
        <v>77</v>
      </c>
      <c r="E24" s="23">
        <v>20</v>
      </c>
      <c r="F24" s="21">
        <v>3100</v>
      </c>
      <c r="G24" s="21"/>
      <c r="H24" s="21"/>
      <c r="I24" s="21"/>
      <c r="J24" s="21">
        <v>9300</v>
      </c>
    </row>
    <row r="25" spans="1:10" ht="15" x14ac:dyDescent="0.25">
      <c r="A25" s="23">
        <v>1011</v>
      </c>
      <c r="B25" s="24">
        <v>41249</v>
      </c>
      <c r="C25" s="23" t="s">
        <v>58</v>
      </c>
      <c r="D25" s="23" t="s">
        <v>68</v>
      </c>
      <c r="E25" s="23">
        <v>5</v>
      </c>
      <c r="F25" s="21">
        <v>39750</v>
      </c>
      <c r="G25" s="21"/>
      <c r="H25" s="21"/>
      <c r="I25" s="21"/>
      <c r="J25" s="21">
        <v>39750</v>
      </c>
    </row>
    <row r="26" spans="1:10" ht="15" x14ac:dyDescent="0.25">
      <c r="A26" s="23">
        <v>1010</v>
      </c>
      <c r="B26" s="24">
        <v>41249</v>
      </c>
      <c r="C26" s="23" t="s">
        <v>58</v>
      </c>
      <c r="D26" s="23" t="s">
        <v>78</v>
      </c>
      <c r="E26" s="23">
        <v>60</v>
      </c>
      <c r="F26" s="21">
        <v>15000</v>
      </c>
      <c r="G26" s="21"/>
      <c r="H26" s="21"/>
      <c r="I26" s="21"/>
      <c r="J26" s="21">
        <v>15000</v>
      </c>
    </row>
    <row r="27" spans="1:10" ht="15" x14ac:dyDescent="0.25">
      <c r="A27" s="23">
        <v>1009</v>
      </c>
      <c r="B27" s="24">
        <v>41241</v>
      </c>
      <c r="C27" s="23" t="s">
        <v>58</v>
      </c>
      <c r="D27" s="23" t="s">
        <v>79</v>
      </c>
      <c r="E27" s="23">
        <v>1</v>
      </c>
      <c r="F27" s="21">
        <v>2200</v>
      </c>
      <c r="G27" s="21"/>
      <c r="H27" s="21"/>
      <c r="I27" s="21"/>
      <c r="J27" s="21">
        <v>2200</v>
      </c>
    </row>
    <row r="28" spans="1:10" ht="15" x14ac:dyDescent="0.25">
      <c r="A28" s="23">
        <v>1008</v>
      </c>
      <c r="B28" s="24">
        <v>41241</v>
      </c>
      <c r="C28" s="23" t="s">
        <v>58</v>
      </c>
      <c r="D28" s="23" t="s">
        <v>80</v>
      </c>
      <c r="E28" s="23">
        <v>4</v>
      </c>
      <c r="F28" s="21">
        <v>1320</v>
      </c>
      <c r="G28" s="21"/>
      <c r="H28" s="21"/>
      <c r="I28" s="21"/>
      <c r="J28" s="21">
        <v>1320</v>
      </c>
    </row>
    <row r="29" spans="1:10" ht="15" x14ac:dyDescent="0.25">
      <c r="A29" s="23">
        <v>1007</v>
      </c>
      <c r="B29" s="24">
        <v>41225</v>
      </c>
      <c r="C29" s="23" t="s">
        <v>58</v>
      </c>
      <c r="D29" s="23" t="s">
        <v>81</v>
      </c>
      <c r="E29" s="23">
        <v>20</v>
      </c>
      <c r="F29" s="21">
        <v>2660</v>
      </c>
      <c r="G29" s="21"/>
      <c r="H29" s="21"/>
      <c r="I29" s="21"/>
      <c r="J29" s="21">
        <v>2660</v>
      </c>
    </row>
    <row r="30" spans="1:10" ht="15" x14ac:dyDescent="0.25">
      <c r="A30" s="23">
        <v>1006</v>
      </c>
      <c r="B30" s="24">
        <v>41225</v>
      </c>
      <c r="C30" s="23" t="s">
        <v>58</v>
      </c>
      <c r="D30" s="23" t="s">
        <v>82</v>
      </c>
      <c r="E30" s="23">
        <v>30</v>
      </c>
      <c r="F30" s="21">
        <v>3990</v>
      </c>
      <c r="G30" s="21"/>
      <c r="H30" s="21"/>
      <c r="I30" s="21"/>
      <c r="J30" s="21">
        <v>3990</v>
      </c>
    </row>
    <row r="31" spans="1:10" ht="15" x14ac:dyDescent="0.25">
      <c r="A31" s="23">
        <v>1005</v>
      </c>
      <c r="B31" s="24">
        <v>41225</v>
      </c>
      <c r="C31" s="23" t="s">
        <v>58</v>
      </c>
      <c r="D31" s="23" t="s">
        <v>73</v>
      </c>
      <c r="E31" s="23">
        <v>60</v>
      </c>
      <c r="F31" s="21">
        <v>2340</v>
      </c>
      <c r="G31" s="21"/>
      <c r="H31" s="21"/>
      <c r="I31" s="21"/>
      <c r="J31" s="21">
        <v>2340</v>
      </c>
    </row>
    <row r="32" spans="1:10" ht="15" x14ac:dyDescent="0.25">
      <c r="A32" s="23">
        <v>1004</v>
      </c>
      <c r="B32" s="24">
        <v>41225</v>
      </c>
      <c r="C32" s="23" t="s">
        <v>58</v>
      </c>
      <c r="D32" s="23" t="s">
        <v>83</v>
      </c>
      <c r="E32" s="23">
        <v>6</v>
      </c>
      <c r="F32" s="21">
        <v>798</v>
      </c>
      <c r="G32" s="21"/>
      <c r="H32" s="21"/>
      <c r="I32" s="21"/>
      <c r="J32" s="21">
        <v>798</v>
      </c>
    </row>
    <row r="33" spans="1:10" ht="15" x14ac:dyDescent="0.25">
      <c r="A33" s="23">
        <v>1003</v>
      </c>
      <c r="B33" s="24">
        <v>41216</v>
      </c>
      <c r="C33" s="23" t="s">
        <v>58</v>
      </c>
      <c r="D33" s="23" t="s">
        <v>60</v>
      </c>
      <c r="E33" s="23">
        <v>100</v>
      </c>
      <c r="F33" s="21">
        <v>20000</v>
      </c>
      <c r="G33" s="21"/>
      <c r="H33" s="21"/>
      <c r="I33" s="21"/>
      <c r="J33" s="21">
        <v>20000</v>
      </c>
    </row>
    <row r="34" spans="1:10" ht="15" x14ac:dyDescent="0.25">
      <c r="A34" s="23">
        <v>1002</v>
      </c>
      <c r="B34" s="24">
        <v>41216</v>
      </c>
      <c r="C34" s="23" t="s">
        <v>58</v>
      </c>
      <c r="D34" s="23" t="s">
        <v>60</v>
      </c>
      <c r="E34" s="23">
        <v>300</v>
      </c>
      <c r="F34" s="21">
        <v>60000</v>
      </c>
      <c r="G34" s="21"/>
      <c r="H34" s="21"/>
      <c r="I34" s="21"/>
      <c r="J34" s="21">
        <v>60000</v>
      </c>
    </row>
    <row r="35" spans="1:10" ht="15" x14ac:dyDescent="0.25">
      <c r="A35" s="23">
        <v>1001</v>
      </c>
      <c r="B35" s="24">
        <v>41215</v>
      </c>
      <c r="C35" s="23" t="s">
        <v>58</v>
      </c>
      <c r="D35" s="23" t="s">
        <v>83</v>
      </c>
      <c r="E35" s="23">
        <v>18</v>
      </c>
      <c r="F35" s="21">
        <v>2394</v>
      </c>
      <c r="G35" s="21"/>
      <c r="H35" s="21"/>
      <c r="I35" s="21"/>
      <c r="J35" s="21">
        <v>2394</v>
      </c>
    </row>
    <row r="36" spans="1:10" ht="15" x14ac:dyDescent="0.25">
      <c r="A36" s="23">
        <v>1000</v>
      </c>
      <c r="B36" s="24">
        <v>41215</v>
      </c>
      <c r="C36" s="23" t="s">
        <v>58</v>
      </c>
      <c r="D36" s="23" t="s">
        <v>69</v>
      </c>
      <c r="E36" s="23">
        <v>30</v>
      </c>
      <c r="F36" s="21">
        <v>3990</v>
      </c>
      <c r="G36" s="21"/>
      <c r="H36" s="21"/>
      <c r="I36" s="21"/>
      <c r="J36" s="21">
        <v>3990</v>
      </c>
    </row>
    <row r="37" spans="1:10" ht="15" x14ac:dyDescent="0.25">
      <c r="A37" s="23">
        <v>999</v>
      </c>
      <c r="B37" s="24">
        <v>41215</v>
      </c>
      <c r="C37" s="23" t="s">
        <v>58</v>
      </c>
      <c r="D37" s="23" t="s">
        <v>67</v>
      </c>
      <c r="E37" s="23">
        <v>30</v>
      </c>
      <c r="F37" s="21">
        <v>3990</v>
      </c>
      <c r="G37" s="21"/>
      <c r="H37" s="21"/>
      <c r="I37" s="21"/>
      <c r="J37" s="21">
        <v>3990</v>
      </c>
    </row>
    <row r="38" spans="1:10" ht="15" x14ac:dyDescent="0.25">
      <c r="A38" s="23">
        <v>998</v>
      </c>
      <c r="B38" s="24">
        <v>41215</v>
      </c>
      <c r="C38" s="23" t="s">
        <v>58</v>
      </c>
      <c r="D38" s="23" t="s">
        <v>67</v>
      </c>
      <c r="E38" s="23">
        <v>30</v>
      </c>
      <c r="F38" s="21">
        <v>3990</v>
      </c>
      <c r="G38" s="21"/>
      <c r="H38" s="21"/>
      <c r="I38" s="21"/>
      <c r="J38" s="21">
        <v>10640</v>
      </c>
    </row>
    <row r="39" spans="1:10" ht="15" x14ac:dyDescent="0.25">
      <c r="A39" s="23">
        <v>998</v>
      </c>
      <c r="B39" s="24">
        <v>41215</v>
      </c>
      <c r="C39" s="23" t="s">
        <v>58</v>
      </c>
      <c r="D39" s="23" t="s">
        <v>84</v>
      </c>
      <c r="E39" s="23">
        <v>20</v>
      </c>
      <c r="F39" s="21">
        <v>2660</v>
      </c>
      <c r="G39" s="21"/>
      <c r="H39" s="21"/>
      <c r="I39" s="21"/>
      <c r="J39" s="21">
        <v>10640</v>
      </c>
    </row>
    <row r="40" spans="1:10" ht="15" x14ac:dyDescent="0.25">
      <c r="A40" s="23">
        <v>998</v>
      </c>
      <c r="B40" s="24">
        <v>41215</v>
      </c>
      <c r="C40" s="23" t="s">
        <v>58</v>
      </c>
      <c r="D40" s="23" t="s">
        <v>82</v>
      </c>
      <c r="E40" s="23">
        <v>30</v>
      </c>
      <c r="F40" s="21">
        <v>3990</v>
      </c>
      <c r="G40" s="21"/>
      <c r="H40" s="21"/>
      <c r="I40" s="21"/>
      <c r="J40" s="21">
        <v>10640</v>
      </c>
    </row>
    <row r="41" spans="1:10" ht="15" x14ac:dyDescent="0.25">
      <c r="A41" s="23">
        <v>992</v>
      </c>
      <c r="B41" s="24">
        <v>41035</v>
      </c>
      <c r="C41" s="23" t="s">
        <v>58</v>
      </c>
      <c r="D41" s="23" t="s">
        <v>63</v>
      </c>
      <c r="E41" s="23">
        <v>40</v>
      </c>
      <c r="F41" s="21">
        <v>2760</v>
      </c>
      <c r="G41" s="21"/>
      <c r="H41" s="21"/>
      <c r="I41" s="21"/>
      <c r="J41" s="21">
        <v>2760</v>
      </c>
    </row>
    <row r="42" spans="1:10" ht="15" x14ac:dyDescent="0.25">
      <c r="A42" s="23">
        <v>990</v>
      </c>
      <c r="B42" s="24">
        <v>41035</v>
      </c>
      <c r="C42" s="23" t="s">
        <v>58</v>
      </c>
      <c r="D42" s="23" t="s">
        <v>69</v>
      </c>
      <c r="E42" s="23">
        <v>30</v>
      </c>
      <c r="F42" s="21">
        <v>2070</v>
      </c>
      <c r="G42" s="21"/>
      <c r="H42" s="21"/>
      <c r="I42" s="21"/>
      <c r="J42" s="21">
        <v>2415</v>
      </c>
    </row>
    <row r="43" spans="1:10" ht="15" x14ac:dyDescent="0.25">
      <c r="A43" s="23">
        <v>990</v>
      </c>
      <c r="B43" s="24">
        <v>41035</v>
      </c>
      <c r="C43" s="23" t="s">
        <v>58</v>
      </c>
      <c r="D43" s="23" t="s">
        <v>59</v>
      </c>
      <c r="E43" s="23">
        <v>5</v>
      </c>
      <c r="F43" s="21">
        <v>345</v>
      </c>
      <c r="G43" s="21"/>
      <c r="H43" s="21"/>
      <c r="I43" s="21"/>
      <c r="J43" s="21">
        <v>2415</v>
      </c>
    </row>
    <row r="44" spans="1:10" ht="15" x14ac:dyDescent="0.25">
      <c r="A44" s="23">
        <v>989</v>
      </c>
      <c r="B44" s="24">
        <v>40976</v>
      </c>
      <c r="C44" s="23" t="s">
        <v>58</v>
      </c>
      <c r="D44" s="23" t="s">
        <v>78</v>
      </c>
      <c r="E44" s="23">
        <v>60</v>
      </c>
      <c r="F44" s="21">
        <v>7950</v>
      </c>
      <c r="G44" s="21"/>
      <c r="H44" s="21"/>
      <c r="I44" s="21"/>
      <c r="J44" s="21">
        <v>7950</v>
      </c>
    </row>
    <row r="45" spans="1:10" ht="15" x14ac:dyDescent="0.25">
      <c r="A45" s="23">
        <v>988</v>
      </c>
      <c r="B45" s="24">
        <v>40967</v>
      </c>
      <c r="C45" s="23" t="s">
        <v>58</v>
      </c>
      <c r="D45" s="23" t="s">
        <v>68</v>
      </c>
      <c r="E45" s="23">
        <v>5</v>
      </c>
      <c r="F45" s="21">
        <v>36750</v>
      </c>
      <c r="G45" s="21"/>
      <c r="H45" s="21"/>
      <c r="I45" s="21"/>
      <c r="J45" s="21">
        <v>36750</v>
      </c>
    </row>
    <row r="46" spans="1:10" ht="15" x14ac:dyDescent="0.25">
      <c r="A46" s="23">
        <v>987</v>
      </c>
      <c r="B46" s="24">
        <v>40948</v>
      </c>
      <c r="C46" s="23" t="s">
        <v>58</v>
      </c>
      <c r="D46" s="23" t="s">
        <v>85</v>
      </c>
      <c r="E46" s="23">
        <v>10</v>
      </c>
      <c r="F46" s="21">
        <v>3000</v>
      </c>
      <c r="G46" s="21"/>
      <c r="H46" s="21"/>
      <c r="I46" s="21"/>
      <c r="J46" s="21">
        <v>3000</v>
      </c>
    </row>
    <row r="47" spans="1:10" ht="15" x14ac:dyDescent="0.25">
      <c r="A47" s="23">
        <v>986</v>
      </c>
      <c r="B47" s="24">
        <v>40948</v>
      </c>
      <c r="C47" s="23" t="s">
        <v>58</v>
      </c>
      <c r="D47" s="23" t="s">
        <v>59</v>
      </c>
      <c r="E47" s="23">
        <v>35</v>
      </c>
      <c r="F47" s="21">
        <v>2415</v>
      </c>
      <c r="G47" s="21"/>
      <c r="H47" s="21"/>
      <c r="I47" s="21"/>
      <c r="J47" s="21">
        <v>2415</v>
      </c>
    </row>
    <row r="48" spans="1:10" ht="15" x14ac:dyDescent="0.25">
      <c r="A48" s="23">
        <v>985</v>
      </c>
      <c r="B48" s="24">
        <v>40948</v>
      </c>
      <c r="C48" s="23" t="s">
        <v>58</v>
      </c>
      <c r="D48" s="23" t="s">
        <v>83</v>
      </c>
      <c r="E48" s="23">
        <v>20</v>
      </c>
      <c r="F48" s="21">
        <v>1380</v>
      </c>
      <c r="G48" s="21"/>
      <c r="H48" s="21"/>
      <c r="I48" s="21"/>
      <c r="J48" s="21">
        <v>7580</v>
      </c>
    </row>
    <row r="49" spans="1:10" ht="15" x14ac:dyDescent="0.25">
      <c r="A49" s="23">
        <v>985</v>
      </c>
      <c r="B49" s="24">
        <v>40948</v>
      </c>
      <c r="C49" s="23" t="s">
        <v>58</v>
      </c>
      <c r="D49" s="23" t="s">
        <v>86</v>
      </c>
      <c r="E49" s="23">
        <v>10</v>
      </c>
      <c r="F49" s="21">
        <v>3100</v>
      </c>
      <c r="G49" s="21"/>
      <c r="H49" s="21"/>
      <c r="I49" s="21"/>
      <c r="J49" s="21">
        <v>7580</v>
      </c>
    </row>
    <row r="50" spans="1:10" ht="15" x14ac:dyDescent="0.25">
      <c r="A50" s="23">
        <v>985</v>
      </c>
      <c r="B50" s="24">
        <v>40948</v>
      </c>
      <c r="C50" s="23" t="s">
        <v>58</v>
      </c>
      <c r="D50" s="23" t="s">
        <v>87</v>
      </c>
      <c r="E50" s="23">
        <v>10</v>
      </c>
      <c r="F50" s="21">
        <v>3100</v>
      </c>
      <c r="G50" s="21"/>
      <c r="H50" s="21"/>
      <c r="I50" s="21"/>
      <c r="J50" s="21">
        <v>7580</v>
      </c>
    </row>
    <row r="51" spans="1:10" ht="15" x14ac:dyDescent="0.25">
      <c r="A51" s="23">
        <v>984</v>
      </c>
      <c r="B51" s="24">
        <v>40948</v>
      </c>
      <c r="C51" s="23" t="s">
        <v>58</v>
      </c>
      <c r="D51" s="23" t="s">
        <v>76</v>
      </c>
      <c r="E51" s="23">
        <v>40</v>
      </c>
      <c r="F51" s="21">
        <v>2600</v>
      </c>
      <c r="G51" s="21"/>
      <c r="H51" s="21"/>
      <c r="I51" s="21"/>
      <c r="J51" s="21">
        <v>2600</v>
      </c>
    </row>
    <row r="52" spans="1:10" ht="15" x14ac:dyDescent="0.25">
      <c r="A52" s="23">
        <v>983</v>
      </c>
      <c r="B52" s="24">
        <v>40918</v>
      </c>
      <c r="C52" s="23" t="s">
        <v>58</v>
      </c>
      <c r="D52" s="23" t="s">
        <v>74</v>
      </c>
      <c r="E52" s="23">
        <v>40</v>
      </c>
      <c r="F52" s="21">
        <v>2760</v>
      </c>
      <c r="G52" s="21"/>
      <c r="H52" s="21"/>
      <c r="I52" s="21"/>
      <c r="J52" s="21">
        <v>2760</v>
      </c>
    </row>
    <row r="53" spans="1:10" ht="15" x14ac:dyDescent="0.25">
      <c r="A53" s="23">
        <v>983</v>
      </c>
      <c r="B53" s="24">
        <v>40918</v>
      </c>
      <c r="C53" s="23" t="s">
        <v>58</v>
      </c>
      <c r="D53" s="23" t="s">
        <v>74</v>
      </c>
      <c r="E53" s="23">
        <v>40</v>
      </c>
      <c r="F53" s="21">
        <v>2760</v>
      </c>
      <c r="G53" s="21"/>
      <c r="H53" s="21"/>
      <c r="I53" s="21"/>
      <c r="J53" s="21">
        <v>2760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H12" sqref="H12"/>
    </sheetView>
  </sheetViews>
  <sheetFormatPr baseColWidth="10" defaultRowHeight="15" x14ac:dyDescent="0.25"/>
  <cols>
    <col min="3" max="3" width="20.28515625" customWidth="1"/>
    <col min="4" max="4" width="15.5703125" style="2" bestFit="1" customWidth="1"/>
    <col min="7" max="7" width="16.140625" bestFit="1" customWidth="1"/>
    <col min="8" max="8" width="21.5703125" customWidth="1"/>
  </cols>
  <sheetData>
    <row r="1" spans="1:12" x14ac:dyDescent="0.25">
      <c r="A1" t="s">
        <v>14</v>
      </c>
      <c r="B1" t="s">
        <v>13</v>
      </c>
      <c r="C1" t="s">
        <v>12</v>
      </c>
      <c r="D1" s="2" t="s">
        <v>8</v>
      </c>
      <c r="E1" t="s">
        <v>9</v>
      </c>
      <c r="F1" t="s">
        <v>11</v>
      </c>
      <c r="G1" t="s">
        <v>10</v>
      </c>
      <c r="H1" t="s">
        <v>15</v>
      </c>
      <c r="I1" t="s">
        <v>207</v>
      </c>
      <c r="J1" t="s">
        <v>210</v>
      </c>
    </row>
    <row r="3" spans="1:12" x14ac:dyDescent="0.25">
      <c r="A3" s="53">
        <v>41312</v>
      </c>
      <c r="B3" s="52">
        <v>172</v>
      </c>
      <c r="C3" s="60" t="s">
        <v>0</v>
      </c>
      <c r="D3" s="54">
        <v>9300</v>
      </c>
      <c r="E3" s="61">
        <f>D3*0.12</f>
        <v>1116</v>
      </c>
      <c r="F3" s="61">
        <f>E3*0.75</f>
        <v>837</v>
      </c>
      <c r="G3" s="61">
        <f>D3+E3-F3</f>
        <v>9579</v>
      </c>
      <c r="H3" s="60" t="s">
        <v>209</v>
      </c>
      <c r="I3" s="62">
        <v>41456</v>
      </c>
      <c r="J3" s="60"/>
    </row>
    <row r="4" spans="1:12" x14ac:dyDescent="0.25">
      <c r="A4" s="53">
        <v>41312</v>
      </c>
      <c r="B4" s="52">
        <v>173</v>
      </c>
      <c r="C4" s="60" t="s">
        <v>0</v>
      </c>
      <c r="D4" s="54">
        <v>1995</v>
      </c>
      <c r="E4" s="61">
        <f t="shared" ref="E4:E5" si="0">D4*0.12</f>
        <v>239.39999999999998</v>
      </c>
      <c r="F4" s="61">
        <f t="shared" ref="F4:F5" si="1">E4*0.75</f>
        <v>179.54999999999998</v>
      </c>
      <c r="G4" s="61">
        <f t="shared" ref="G4:G5" si="2">D4+E4-F4</f>
        <v>2054.85</v>
      </c>
      <c r="H4" s="60" t="s">
        <v>209</v>
      </c>
      <c r="I4" s="62">
        <v>41456</v>
      </c>
      <c r="J4" s="60"/>
    </row>
    <row r="5" spans="1:12" x14ac:dyDescent="0.25">
      <c r="A5" s="53">
        <v>41323</v>
      </c>
      <c r="B5" s="52">
        <v>1015</v>
      </c>
      <c r="C5" s="60" t="s">
        <v>0</v>
      </c>
      <c r="D5" s="54">
        <v>7750</v>
      </c>
      <c r="E5" s="61">
        <f t="shared" si="0"/>
        <v>930</v>
      </c>
      <c r="F5" s="61">
        <f t="shared" si="1"/>
        <v>697.5</v>
      </c>
      <c r="G5" s="61">
        <f t="shared" si="2"/>
        <v>7982.5</v>
      </c>
      <c r="H5" s="60"/>
      <c r="I5" s="60"/>
      <c r="J5" s="61">
        <f>SUM(G3:G5)</f>
        <v>19616.349999999999</v>
      </c>
      <c r="K5" s="10"/>
    </row>
    <row r="6" spans="1:12" x14ac:dyDescent="0.25">
      <c r="A6" s="8">
        <v>41333</v>
      </c>
      <c r="B6" s="7">
        <v>1016</v>
      </c>
      <c r="C6" s="7" t="s">
        <v>0</v>
      </c>
      <c r="D6" s="9">
        <v>19800</v>
      </c>
      <c r="E6" s="50">
        <f>D6*0.12</f>
        <v>2376</v>
      </c>
      <c r="F6" s="50">
        <f>E6*0.75</f>
        <v>1782</v>
      </c>
      <c r="G6" s="50">
        <f>D6+E6-F6</f>
        <v>20394</v>
      </c>
      <c r="H6" s="7" t="s">
        <v>16</v>
      </c>
      <c r="I6" s="8">
        <v>41493</v>
      </c>
      <c r="J6" s="7"/>
    </row>
    <row r="7" spans="1:12" x14ac:dyDescent="0.25">
      <c r="A7" s="8">
        <v>41333</v>
      </c>
      <c r="B7" s="7">
        <v>1017</v>
      </c>
      <c r="C7" s="7" t="s">
        <v>0</v>
      </c>
      <c r="D7" s="9">
        <v>24900</v>
      </c>
      <c r="E7" s="50">
        <f t="shared" ref="E7" si="3">D7*0.12</f>
        <v>2988</v>
      </c>
      <c r="F7" s="50">
        <f t="shared" ref="F7" si="4">E7*0.75</f>
        <v>2241</v>
      </c>
      <c r="G7" s="50">
        <f t="shared" ref="G7" si="5">D7+E7-F7</f>
        <v>25647</v>
      </c>
      <c r="H7" s="7" t="s">
        <v>16</v>
      </c>
      <c r="I7" s="8">
        <v>41493</v>
      </c>
      <c r="J7" s="50">
        <f>SUM(G6:G7)</f>
        <v>46041</v>
      </c>
    </row>
    <row r="8" spans="1:12" x14ac:dyDescent="0.25">
      <c r="A8" s="63">
        <v>41368</v>
      </c>
      <c r="B8" s="55">
        <v>1018</v>
      </c>
      <c r="C8" s="55" t="s">
        <v>0</v>
      </c>
      <c r="D8" s="64">
        <v>2640</v>
      </c>
      <c r="E8" s="57">
        <f>D8*0.12</f>
        <v>316.8</v>
      </c>
      <c r="F8" s="57">
        <f>E8*0.75</f>
        <v>237.60000000000002</v>
      </c>
      <c r="G8" s="57">
        <f>D8+E8-F8</f>
        <v>2719.2000000000003</v>
      </c>
      <c r="H8" s="55"/>
      <c r="I8" s="55"/>
      <c r="J8" s="55"/>
    </row>
    <row r="9" spans="1:12" x14ac:dyDescent="0.25">
      <c r="A9" s="63">
        <v>41368</v>
      </c>
      <c r="B9" s="55">
        <v>1019</v>
      </c>
      <c r="C9" s="55" t="s">
        <v>0</v>
      </c>
      <c r="D9" s="64">
        <v>6600</v>
      </c>
      <c r="E9" s="57">
        <f t="shared" ref="E9:E14" si="6">D9*0.12</f>
        <v>792</v>
      </c>
      <c r="F9" s="57">
        <f t="shared" ref="F9:F14" si="7">E9*0.75</f>
        <v>594</v>
      </c>
      <c r="G9" s="57">
        <f t="shared" ref="G9:G14" si="8">D9+E9-F9</f>
        <v>6798</v>
      </c>
      <c r="H9" s="55"/>
      <c r="I9" s="55"/>
      <c r="J9" s="55"/>
    </row>
    <row r="10" spans="1:12" x14ac:dyDescent="0.25">
      <c r="A10" s="63">
        <v>41409</v>
      </c>
      <c r="B10" s="55">
        <v>1021</v>
      </c>
      <c r="C10" s="55" t="s">
        <v>0</v>
      </c>
      <c r="D10" s="64">
        <v>54800</v>
      </c>
      <c r="E10" s="57">
        <f t="shared" si="6"/>
        <v>6576</v>
      </c>
      <c r="F10" s="57">
        <f t="shared" si="7"/>
        <v>4932</v>
      </c>
      <c r="G10" s="57">
        <f t="shared" si="8"/>
        <v>56444</v>
      </c>
      <c r="H10" s="55"/>
      <c r="I10" s="55"/>
      <c r="J10" s="55"/>
    </row>
    <row r="11" spans="1:12" x14ac:dyDescent="0.25">
      <c r="A11" s="63">
        <v>41443</v>
      </c>
      <c r="B11" s="55">
        <v>1022</v>
      </c>
      <c r="C11" s="55" t="s">
        <v>0</v>
      </c>
      <c r="D11" s="64">
        <v>8850</v>
      </c>
      <c r="E11" s="57">
        <f t="shared" si="6"/>
        <v>1062</v>
      </c>
      <c r="F11" s="57">
        <f t="shared" si="7"/>
        <v>796.5</v>
      </c>
      <c r="G11" s="57">
        <f t="shared" si="8"/>
        <v>9115.5</v>
      </c>
      <c r="H11" s="55"/>
      <c r="I11" s="55"/>
      <c r="J11" s="55"/>
    </row>
    <row r="12" spans="1:12" x14ac:dyDescent="0.25">
      <c r="A12" s="63">
        <v>41509</v>
      </c>
      <c r="B12" s="55">
        <v>1026</v>
      </c>
      <c r="C12" s="55" t="s">
        <v>0</v>
      </c>
      <c r="D12" s="64">
        <v>5580</v>
      </c>
      <c r="E12" s="57">
        <f t="shared" si="6"/>
        <v>669.6</v>
      </c>
      <c r="F12" s="57">
        <f t="shared" si="7"/>
        <v>502.20000000000005</v>
      </c>
      <c r="G12" s="57">
        <f t="shared" si="8"/>
        <v>5747.4000000000005</v>
      </c>
      <c r="H12" s="55"/>
      <c r="I12" s="55"/>
      <c r="J12" s="55"/>
    </row>
    <row r="13" spans="1:12" x14ac:dyDescent="0.25">
      <c r="A13" s="63">
        <v>41509</v>
      </c>
      <c r="B13" s="55">
        <v>1027</v>
      </c>
      <c r="C13" s="55" t="s">
        <v>0</v>
      </c>
      <c r="D13" s="64">
        <v>4425</v>
      </c>
      <c r="E13" s="57">
        <f t="shared" si="6"/>
        <v>531</v>
      </c>
      <c r="F13" s="57">
        <f t="shared" si="7"/>
        <v>398.25</v>
      </c>
      <c r="G13" s="57">
        <f t="shared" si="8"/>
        <v>4557.75</v>
      </c>
      <c r="H13" s="55"/>
      <c r="I13" s="55"/>
      <c r="J13" s="55"/>
    </row>
    <row r="14" spans="1:12" x14ac:dyDescent="0.25">
      <c r="A14" s="63">
        <v>41519</v>
      </c>
      <c r="B14" s="55">
        <v>1029</v>
      </c>
      <c r="C14" s="55" t="s">
        <v>0</v>
      </c>
      <c r="D14" s="64">
        <v>100255</v>
      </c>
      <c r="E14" s="57">
        <f t="shared" si="6"/>
        <v>12030.6</v>
      </c>
      <c r="F14" s="57">
        <f t="shared" si="7"/>
        <v>9022.9500000000007</v>
      </c>
      <c r="G14" s="57">
        <f t="shared" si="8"/>
        <v>103262.65000000001</v>
      </c>
      <c r="H14" s="55"/>
      <c r="I14" s="55"/>
      <c r="J14" s="57">
        <f>SUM(G8:G14)</f>
        <v>188644.5</v>
      </c>
      <c r="L14" s="2"/>
    </row>
    <row r="15" spans="1:12" x14ac:dyDescent="0.25">
      <c r="L15" s="2"/>
    </row>
    <row r="16" spans="1:12" x14ac:dyDescent="0.25">
      <c r="L16" s="2"/>
    </row>
    <row r="17" spans="9:12" x14ac:dyDescent="0.25">
      <c r="L17" s="2"/>
    </row>
    <row r="18" spans="9:12" x14ac:dyDescent="0.25">
      <c r="I18" s="2"/>
      <c r="L18" s="2"/>
    </row>
    <row r="19" spans="9:12" x14ac:dyDescent="0.25">
      <c r="I19" s="2"/>
      <c r="L19" s="2"/>
    </row>
    <row r="20" spans="9:12" x14ac:dyDescent="0.25">
      <c r="I20" s="2"/>
      <c r="L20" s="2"/>
    </row>
    <row r="21" spans="9:12" x14ac:dyDescent="0.25">
      <c r="I21" s="2"/>
      <c r="L21" s="2"/>
    </row>
    <row r="22" spans="9:12" x14ac:dyDescent="0.25">
      <c r="L22" s="2"/>
    </row>
    <row r="23" spans="9:12" x14ac:dyDescent="0.25">
      <c r="L23" s="2"/>
    </row>
    <row r="24" spans="9:12" x14ac:dyDescent="0.25">
      <c r="L24" s="2"/>
    </row>
    <row r="25" spans="9:12" x14ac:dyDescent="0.25">
      <c r="L25" s="2"/>
    </row>
    <row r="26" spans="9:12" x14ac:dyDescent="0.25">
      <c r="L26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G1" workbookViewId="0">
      <selection activeCell="S7" sqref="S7"/>
    </sheetView>
  </sheetViews>
  <sheetFormatPr baseColWidth="10" defaultRowHeight="15" x14ac:dyDescent="0.25"/>
  <cols>
    <col min="1" max="1" width="14.5703125" bestFit="1" customWidth="1"/>
    <col min="3" max="3" width="11.42578125" style="2"/>
    <col min="4" max="4" width="12.85546875" style="51" bestFit="1" customWidth="1"/>
    <col min="6" max="6" width="15.7109375" bestFit="1" customWidth="1"/>
    <col min="8" max="8" width="15.5703125" bestFit="1" customWidth="1"/>
    <col min="9" max="9" width="22.7109375" bestFit="1" customWidth="1"/>
    <col min="10" max="10" width="15.5703125" customWidth="1"/>
    <col min="17" max="17" width="11.42578125" style="2"/>
  </cols>
  <sheetData>
    <row r="1" spans="1:24" x14ac:dyDescent="0.25">
      <c r="K1" s="2"/>
      <c r="L1" s="2"/>
      <c r="M1" s="2"/>
    </row>
    <row r="2" spans="1:24" x14ac:dyDescent="0.25">
      <c r="I2" t="s">
        <v>241</v>
      </c>
      <c r="K2" s="2">
        <v>165</v>
      </c>
      <c r="L2" s="2"/>
      <c r="M2" s="2">
        <f>K2*87</f>
        <v>14355</v>
      </c>
    </row>
    <row r="3" spans="1:24" x14ac:dyDescent="0.25">
      <c r="K3" s="2">
        <f>K2*3</f>
        <v>495</v>
      </c>
      <c r="L3" s="2">
        <f>K3*1.6</f>
        <v>792</v>
      </c>
      <c r="M3" s="2">
        <f>L3*30</f>
        <v>23760</v>
      </c>
    </row>
    <row r="6" spans="1:24" x14ac:dyDescent="0.25">
      <c r="A6" t="s">
        <v>226</v>
      </c>
      <c r="B6" t="s">
        <v>225</v>
      </c>
      <c r="C6" s="2" t="s">
        <v>227</v>
      </c>
      <c r="D6" s="51" t="s">
        <v>230</v>
      </c>
      <c r="E6" t="s">
        <v>229</v>
      </c>
      <c r="F6" t="s">
        <v>235</v>
      </c>
      <c r="G6" t="s">
        <v>234</v>
      </c>
      <c r="H6" t="s">
        <v>236</v>
      </c>
      <c r="I6" t="s">
        <v>237</v>
      </c>
      <c r="J6" t="s">
        <v>238</v>
      </c>
      <c r="O6" t="s">
        <v>228</v>
      </c>
      <c r="Q6" s="2" t="s">
        <v>244</v>
      </c>
    </row>
    <row r="7" spans="1:24" x14ac:dyDescent="0.25">
      <c r="A7" t="s">
        <v>1</v>
      </c>
      <c r="B7">
        <v>87</v>
      </c>
      <c r="C7" s="2">
        <v>60.5</v>
      </c>
      <c r="D7" s="51">
        <f>B7*50</f>
        <v>4350</v>
      </c>
      <c r="E7" s="3">
        <f>C7/50</f>
        <v>1.21</v>
      </c>
      <c r="F7" s="3">
        <v>15</v>
      </c>
      <c r="G7" s="51">
        <f>D7-F7</f>
        <v>4335</v>
      </c>
      <c r="H7">
        <f>G7*E7</f>
        <v>5245.3499999999995</v>
      </c>
      <c r="I7" s="2">
        <f>95/50</f>
        <v>1.9</v>
      </c>
      <c r="J7" s="2">
        <f>G7*I7</f>
        <v>8236.5</v>
      </c>
      <c r="L7" s="3"/>
      <c r="O7" s="3">
        <f>B7*C7</f>
        <v>5263.5</v>
      </c>
      <c r="Q7" s="2">
        <f t="shared" ref="Q7:Q13" si="0">G7/144</f>
        <v>30.104166666666668</v>
      </c>
      <c r="R7">
        <v>30</v>
      </c>
      <c r="S7" s="2">
        <f>R7*650</f>
        <v>19500</v>
      </c>
      <c r="V7" s="2"/>
      <c r="X7">
        <f>R7*T7</f>
        <v>0</v>
      </c>
    </row>
    <row r="8" spans="1:24" x14ac:dyDescent="0.25">
      <c r="A8" s="10" t="s">
        <v>2</v>
      </c>
      <c r="B8" s="10">
        <v>64</v>
      </c>
      <c r="C8" s="20">
        <v>60.5</v>
      </c>
      <c r="D8" s="51">
        <f t="shared" ref="D8:D12" si="1">B8*50</f>
        <v>3200</v>
      </c>
      <c r="E8" s="3">
        <f t="shared" ref="E8:E13" si="2">C8/50</f>
        <v>1.21</v>
      </c>
      <c r="F8" s="3">
        <v>0</v>
      </c>
      <c r="G8" s="51">
        <f t="shared" ref="G8:G13" si="3">D8-F8</f>
        <v>3200</v>
      </c>
      <c r="H8">
        <f t="shared" ref="H8:H13" si="4">G8*E8</f>
        <v>3872</v>
      </c>
      <c r="I8" s="2">
        <f t="shared" ref="I8:I13" si="5">95/50</f>
        <v>1.9</v>
      </c>
      <c r="J8" s="2">
        <f t="shared" ref="J8:J13" si="6">G8*I8</f>
        <v>6080</v>
      </c>
      <c r="L8" s="3"/>
      <c r="O8" s="10">
        <f t="shared" ref="O8:O13" si="7">B8*C8</f>
        <v>3872</v>
      </c>
      <c r="Q8" s="2">
        <f t="shared" si="0"/>
        <v>22.222222222222221</v>
      </c>
      <c r="R8" s="10">
        <v>22</v>
      </c>
      <c r="S8" s="2">
        <f t="shared" ref="S8:S13" si="8">R8*650</f>
        <v>14300</v>
      </c>
      <c r="V8" s="2"/>
      <c r="X8">
        <f t="shared" ref="X8:X13" si="9">R8*T8</f>
        <v>0</v>
      </c>
    </row>
    <row r="9" spans="1:24" x14ac:dyDescent="0.25">
      <c r="A9" t="s">
        <v>3</v>
      </c>
      <c r="B9">
        <v>58</v>
      </c>
      <c r="C9" s="2">
        <v>60.5</v>
      </c>
      <c r="D9" s="51">
        <f t="shared" si="1"/>
        <v>2900</v>
      </c>
      <c r="E9" s="3">
        <f t="shared" si="2"/>
        <v>1.21</v>
      </c>
      <c r="F9" s="3">
        <v>15</v>
      </c>
      <c r="G9" s="51">
        <f t="shared" si="3"/>
        <v>2885</v>
      </c>
      <c r="H9">
        <f t="shared" si="4"/>
        <v>3490.85</v>
      </c>
      <c r="I9" s="2">
        <f t="shared" si="5"/>
        <v>1.9</v>
      </c>
      <c r="J9" s="2">
        <f t="shared" si="6"/>
        <v>5481.5</v>
      </c>
      <c r="L9" s="3"/>
      <c r="O9">
        <f t="shared" si="7"/>
        <v>3509</v>
      </c>
      <c r="Q9" s="2">
        <f t="shared" si="0"/>
        <v>20.034722222222221</v>
      </c>
      <c r="R9">
        <v>20</v>
      </c>
      <c r="S9" s="2">
        <f t="shared" si="8"/>
        <v>13000</v>
      </c>
      <c r="V9" s="2"/>
      <c r="X9">
        <f t="shared" si="9"/>
        <v>0</v>
      </c>
    </row>
    <row r="10" spans="1:24" x14ac:dyDescent="0.25">
      <c r="A10" t="s">
        <v>4</v>
      </c>
      <c r="B10">
        <v>58</v>
      </c>
      <c r="C10" s="2">
        <v>60.5</v>
      </c>
      <c r="D10" s="51">
        <f t="shared" si="1"/>
        <v>2900</v>
      </c>
      <c r="E10" s="3">
        <f t="shared" si="2"/>
        <v>1.21</v>
      </c>
      <c r="F10" s="3">
        <v>0</v>
      </c>
      <c r="G10" s="51">
        <f t="shared" si="3"/>
        <v>2900</v>
      </c>
      <c r="H10">
        <f t="shared" si="4"/>
        <v>3509</v>
      </c>
      <c r="I10" s="2">
        <f t="shared" si="5"/>
        <v>1.9</v>
      </c>
      <c r="J10" s="2">
        <f t="shared" si="6"/>
        <v>5510</v>
      </c>
      <c r="L10" s="3"/>
      <c r="O10">
        <f t="shared" si="7"/>
        <v>3509</v>
      </c>
      <c r="Q10" s="2">
        <f t="shared" si="0"/>
        <v>20.138888888888889</v>
      </c>
      <c r="R10">
        <v>20</v>
      </c>
      <c r="S10" s="2">
        <f t="shared" si="8"/>
        <v>13000</v>
      </c>
      <c r="V10" s="2"/>
      <c r="X10">
        <f t="shared" si="9"/>
        <v>0</v>
      </c>
    </row>
    <row r="11" spans="1:24" x14ac:dyDescent="0.25">
      <c r="A11" t="s">
        <v>5</v>
      </c>
      <c r="B11">
        <v>70</v>
      </c>
      <c r="C11" s="2">
        <v>60.5</v>
      </c>
      <c r="D11" s="51">
        <f t="shared" si="1"/>
        <v>3500</v>
      </c>
      <c r="E11" s="3">
        <f t="shared" si="2"/>
        <v>1.21</v>
      </c>
      <c r="F11" s="3">
        <v>0</v>
      </c>
      <c r="G11" s="51">
        <f t="shared" si="3"/>
        <v>3500</v>
      </c>
      <c r="H11">
        <f t="shared" si="4"/>
        <v>4235</v>
      </c>
      <c r="I11" s="2">
        <f t="shared" si="5"/>
        <v>1.9</v>
      </c>
      <c r="J11" s="2">
        <f t="shared" si="6"/>
        <v>6650</v>
      </c>
      <c r="L11" s="3">
        <f>15*50</f>
        <v>750</v>
      </c>
      <c r="O11">
        <f t="shared" si="7"/>
        <v>4235</v>
      </c>
      <c r="Q11" s="2">
        <f t="shared" si="0"/>
        <v>24.305555555555557</v>
      </c>
      <c r="R11">
        <v>24</v>
      </c>
      <c r="S11" s="2">
        <f t="shared" si="8"/>
        <v>15600</v>
      </c>
      <c r="V11" s="2"/>
      <c r="X11">
        <f t="shared" si="9"/>
        <v>0</v>
      </c>
    </row>
    <row r="12" spans="1:24" x14ac:dyDescent="0.25">
      <c r="A12" t="s">
        <v>6</v>
      </c>
      <c r="B12">
        <v>87</v>
      </c>
      <c r="C12" s="2">
        <v>60.5</v>
      </c>
      <c r="D12" s="51">
        <f t="shared" si="1"/>
        <v>4350</v>
      </c>
      <c r="E12" s="3">
        <f t="shared" si="2"/>
        <v>1.21</v>
      </c>
      <c r="F12" s="3">
        <v>0</v>
      </c>
      <c r="G12" s="51">
        <f t="shared" si="3"/>
        <v>4350</v>
      </c>
      <c r="H12">
        <f t="shared" si="4"/>
        <v>5263.5</v>
      </c>
      <c r="I12" s="2">
        <f t="shared" si="5"/>
        <v>1.9</v>
      </c>
      <c r="J12" s="2">
        <f t="shared" si="6"/>
        <v>8265</v>
      </c>
      <c r="L12" s="3"/>
      <c r="O12">
        <f t="shared" si="7"/>
        <v>5263.5</v>
      </c>
      <c r="Q12" s="2">
        <f t="shared" si="0"/>
        <v>30.208333333333332</v>
      </c>
      <c r="R12">
        <v>30</v>
      </c>
      <c r="S12" s="2">
        <f t="shared" si="8"/>
        <v>19500</v>
      </c>
      <c r="V12" s="2"/>
      <c r="X12">
        <f t="shared" si="9"/>
        <v>0</v>
      </c>
    </row>
    <row r="13" spans="1:24" x14ac:dyDescent="0.25">
      <c r="A13" t="s">
        <v>7</v>
      </c>
      <c r="B13">
        <v>87</v>
      </c>
      <c r="C13" s="2">
        <v>60.5</v>
      </c>
      <c r="D13" s="51">
        <f>B13*50</f>
        <v>4350</v>
      </c>
      <c r="E13" s="3">
        <f t="shared" si="2"/>
        <v>1.21</v>
      </c>
      <c r="F13" s="3">
        <v>3600</v>
      </c>
      <c r="G13" s="51">
        <f t="shared" si="3"/>
        <v>750</v>
      </c>
      <c r="H13">
        <f t="shared" si="4"/>
        <v>907.5</v>
      </c>
      <c r="I13" s="2">
        <f t="shared" si="5"/>
        <v>1.9</v>
      </c>
      <c r="J13" s="2">
        <f t="shared" si="6"/>
        <v>1425</v>
      </c>
      <c r="K13">
        <v>72</v>
      </c>
      <c r="L13">
        <f>B13-K13</f>
        <v>15</v>
      </c>
      <c r="M13" s="3">
        <f>C13*L13</f>
        <v>907.5</v>
      </c>
      <c r="N13" s="3"/>
      <c r="O13">
        <f t="shared" si="7"/>
        <v>5263.5</v>
      </c>
      <c r="Q13" s="2">
        <f t="shared" si="0"/>
        <v>5.208333333333333</v>
      </c>
      <c r="R13">
        <v>5</v>
      </c>
      <c r="S13" s="2">
        <f t="shared" si="8"/>
        <v>3250</v>
      </c>
      <c r="X13">
        <f t="shared" si="9"/>
        <v>0</v>
      </c>
    </row>
    <row r="14" spans="1:24" x14ac:dyDescent="0.25">
      <c r="I14" s="2"/>
      <c r="J14" s="2"/>
      <c r="V14" s="3"/>
    </row>
    <row r="15" spans="1:24" x14ac:dyDescent="0.25">
      <c r="I15" s="2"/>
      <c r="J15" s="2"/>
      <c r="O15">
        <f>SUM(O7:O13)</f>
        <v>30915.5</v>
      </c>
    </row>
    <row r="16" spans="1:24" x14ac:dyDescent="0.25">
      <c r="I16" s="2"/>
      <c r="J16" s="2"/>
      <c r="O16" s="2"/>
    </row>
    <row r="17" spans="1:15" x14ac:dyDescent="0.25">
      <c r="A17" t="s">
        <v>17</v>
      </c>
      <c r="B17">
        <v>30</v>
      </c>
      <c r="C17" s="2">
        <v>62</v>
      </c>
      <c r="D17" s="51">
        <f t="shared" ref="D17:D19" si="10">B17*50</f>
        <v>1500</v>
      </c>
      <c r="E17" s="3">
        <f t="shared" ref="E17:E19" si="11">C17/50</f>
        <v>1.24</v>
      </c>
      <c r="F17" s="3">
        <f>D17-60</f>
        <v>1440</v>
      </c>
      <c r="G17" s="3">
        <f>D17-F17</f>
        <v>60</v>
      </c>
      <c r="H17">
        <f>G17*E17</f>
        <v>74.400000000000006</v>
      </c>
      <c r="I17" s="2">
        <f t="shared" ref="I17:I20" si="12">95/50</f>
        <v>1.9</v>
      </c>
      <c r="J17" s="2">
        <f>G17*I17</f>
        <v>114</v>
      </c>
      <c r="L17" t="s">
        <v>18</v>
      </c>
      <c r="O17" s="2"/>
    </row>
    <row r="18" spans="1:15" x14ac:dyDescent="0.25">
      <c r="A18" t="s">
        <v>19</v>
      </c>
      <c r="B18">
        <v>44</v>
      </c>
      <c r="C18" s="2">
        <v>62</v>
      </c>
      <c r="D18" s="51">
        <f t="shared" si="10"/>
        <v>2200</v>
      </c>
      <c r="E18" s="3">
        <f t="shared" si="11"/>
        <v>1.24</v>
      </c>
      <c r="F18" s="3">
        <v>2075</v>
      </c>
      <c r="G18" s="3">
        <f>D18-F18</f>
        <v>125</v>
      </c>
      <c r="H18">
        <f t="shared" ref="H18:H19" si="13">G18*E18</f>
        <v>155</v>
      </c>
      <c r="I18" s="2">
        <f t="shared" si="12"/>
        <v>1.9</v>
      </c>
      <c r="J18" s="2">
        <f>G18*I18</f>
        <v>237.5</v>
      </c>
      <c r="L18" t="s">
        <v>243</v>
      </c>
      <c r="N18" s="3"/>
    </row>
    <row r="19" spans="1:15" x14ac:dyDescent="0.25">
      <c r="A19" t="s">
        <v>20</v>
      </c>
      <c r="B19">
        <v>104</v>
      </c>
      <c r="C19" s="2">
        <v>62</v>
      </c>
      <c r="D19" s="51">
        <f t="shared" si="10"/>
        <v>5200</v>
      </c>
      <c r="E19" s="3">
        <f t="shared" si="11"/>
        <v>1.24</v>
      </c>
      <c r="F19" s="3">
        <v>5200</v>
      </c>
      <c r="G19" s="3">
        <f t="shared" ref="G19" si="14">D19-F19</f>
        <v>0</v>
      </c>
      <c r="H19">
        <f t="shared" si="13"/>
        <v>0</v>
      </c>
      <c r="I19" s="2">
        <f t="shared" si="12"/>
        <v>1.9</v>
      </c>
      <c r="J19" s="2">
        <f>G19*I19</f>
        <v>0</v>
      </c>
      <c r="L19" s="65" t="s">
        <v>242</v>
      </c>
      <c r="N19" s="3"/>
    </row>
    <row r="20" spans="1:15" x14ac:dyDescent="0.25">
      <c r="A20" t="s">
        <v>21</v>
      </c>
      <c r="B20">
        <v>62</v>
      </c>
      <c r="C20" s="2">
        <v>62</v>
      </c>
      <c r="D20" s="51">
        <f>B20*50</f>
        <v>3100</v>
      </c>
      <c r="E20" s="3">
        <v>1.24</v>
      </c>
      <c r="F20" s="3">
        <v>86</v>
      </c>
      <c r="G20" s="3">
        <f>D20-F20</f>
        <v>3014</v>
      </c>
      <c r="H20">
        <f>G20*E20</f>
        <v>3737.36</v>
      </c>
      <c r="I20" s="2">
        <f t="shared" si="12"/>
        <v>1.9</v>
      </c>
      <c r="J20" s="2">
        <f>G20*I20</f>
        <v>5726.5999999999995</v>
      </c>
      <c r="L20" t="s">
        <v>33</v>
      </c>
      <c r="O20" s="2"/>
    </row>
    <row r="21" spans="1:15" x14ac:dyDescent="0.25">
      <c r="I21" s="2"/>
      <c r="J21" s="2"/>
      <c r="O21" s="2"/>
    </row>
    <row r="22" spans="1:15" x14ac:dyDescent="0.25">
      <c r="H22" s="2"/>
      <c r="I22" s="2"/>
      <c r="J22" s="2"/>
      <c r="K22" s="2"/>
      <c r="O22" s="2"/>
    </row>
    <row r="23" spans="1:15" x14ac:dyDescent="0.25">
      <c r="F23" s="2"/>
      <c r="G23" s="3"/>
      <c r="H23" s="2"/>
      <c r="I23" s="2"/>
      <c r="J23" s="2"/>
      <c r="K23" s="2"/>
      <c r="O23" s="2"/>
    </row>
    <row r="24" spans="1:15" x14ac:dyDescent="0.25">
      <c r="H24" s="2">
        <f>SUM(H7:H20)</f>
        <v>30489.96</v>
      </c>
      <c r="I24" s="2"/>
      <c r="J24" s="2">
        <f>SUM(J7:J20)</f>
        <v>47726.1</v>
      </c>
      <c r="K24" s="2"/>
      <c r="L24" s="2"/>
      <c r="O24" s="2"/>
    </row>
    <row r="25" spans="1:15" x14ac:dyDescent="0.25">
      <c r="H25" s="2"/>
      <c r="I25" s="2"/>
      <c r="J25" s="2"/>
      <c r="K25" s="2"/>
      <c r="L25" s="2"/>
      <c r="O25" s="2"/>
    </row>
    <row r="26" spans="1:15" x14ac:dyDescent="0.25">
      <c r="H26" s="2"/>
      <c r="I26" s="2"/>
      <c r="J26" s="2"/>
      <c r="K26" s="2"/>
      <c r="L26" s="2"/>
      <c r="O26" s="2"/>
    </row>
    <row r="27" spans="1:15" x14ac:dyDescent="0.25">
      <c r="H27" s="2"/>
      <c r="I27" s="2"/>
      <c r="J27" s="2"/>
      <c r="K27" s="2"/>
      <c r="L27" s="2"/>
      <c r="O27" s="2"/>
    </row>
    <row r="28" spans="1:15" x14ac:dyDescent="0.25">
      <c r="H28" s="2"/>
      <c r="I28" s="2"/>
      <c r="J28" s="2"/>
      <c r="O28" s="2"/>
    </row>
    <row r="29" spans="1:15" x14ac:dyDescent="0.25">
      <c r="H29" s="2"/>
      <c r="I29" s="2"/>
      <c r="J29" s="2"/>
      <c r="K29" s="3"/>
      <c r="O29" s="2"/>
    </row>
    <row r="30" spans="1:15" x14ac:dyDescent="0.25">
      <c r="K30" s="3"/>
      <c r="O30" s="2"/>
    </row>
    <row r="31" spans="1:15" x14ac:dyDescent="0.25">
      <c r="O31" s="2"/>
    </row>
    <row r="32" spans="1:15" x14ac:dyDescent="0.25">
      <c r="O32" s="2"/>
    </row>
    <row r="33" spans="15:15" x14ac:dyDescent="0.25">
      <c r="O33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G2" sqref="G2"/>
    </sheetView>
  </sheetViews>
  <sheetFormatPr baseColWidth="10" defaultRowHeight="15" x14ac:dyDescent="0.25"/>
  <cols>
    <col min="1" max="1" width="35.85546875" customWidth="1"/>
    <col min="4" max="4" width="23" bestFit="1" customWidth="1"/>
  </cols>
  <sheetData>
    <row r="2" spans="1:11" x14ac:dyDescent="0.25">
      <c r="A2" t="s">
        <v>22</v>
      </c>
      <c r="B2">
        <v>5781196</v>
      </c>
      <c r="C2">
        <v>5770462</v>
      </c>
      <c r="E2" t="s">
        <v>35</v>
      </c>
      <c r="F2" t="s">
        <v>34</v>
      </c>
      <c r="G2">
        <v>5781993</v>
      </c>
      <c r="I2">
        <v>170</v>
      </c>
      <c r="J2">
        <v>10900</v>
      </c>
      <c r="K2" s="2">
        <f>J2*5</f>
        <v>54500</v>
      </c>
    </row>
    <row r="3" spans="1:11" x14ac:dyDescent="0.25">
      <c r="A3" t="s">
        <v>23</v>
      </c>
      <c r="B3">
        <v>2340218</v>
      </c>
      <c r="C3">
        <v>2354747</v>
      </c>
      <c r="I3">
        <f>I2*56</f>
        <v>9520</v>
      </c>
    </row>
    <row r="4" spans="1:11" x14ac:dyDescent="0.25">
      <c r="A4" t="s">
        <v>24</v>
      </c>
      <c r="B4">
        <v>5644116</v>
      </c>
      <c r="C4">
        <v>5647624</v>
      </c>
    </row>
    <row r="5" spans="1:11" x14ac:dyDescent="0.25">
      <c r="A5" t="s">
        <v>25</v>
      </c>
      <c r="D5" t="s">
        <v>26</v>
      </c>
    </row>
    <row r="6" spans="1:11" x14ac:dyDescent="0.25">
      <c r="A6" t="s">
        <v>27</v>
      </c>
      <c r="B6">
        <v>9513121</v>
      </c>
      <c r="C6">
        <v>9517864</v>
      </c>
      <c r="D6" t="s">
        <v>28</v>
      </c>
    </row>
    <row r="7" spans="1:11" x14ac:dyDescent="0.25">
      <c r="A7" t="s">
        <v>29</v>
      </c>
      <c r="B7">
        <v>2390102</v>
      </c>
    </row>
    <row r="8" spans="1:11" x14ac:dyDescent="0.25">
      <c r="A8" t="s">
        <v>30</v>
      </c>
      <c r="B8">
        <v>2355413</v>
      </c>
      <c r="C8">
        <v>2359710</v>
      </c>
    </row>
    <row r="9" spans="1:11" x14ac:dyDescent="0.25">
      <c r="A9" t="s">
        <v>31</v>
      </c>
      <c r="B9">
        <v>5456915</v>
      </c>
      <c r="D9" t="s">
        <v>32</v>
      </c>
      <c r="J9" s="2"/>
    </row>
    <row r="10" spans="1:11" x14ac:dyDescent="0.25">
      <c r="J10" s="2"/>
    </row>
    <row r="11" spans="1:11" x14ac:dyDescent="0.25">
      <c r="J1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workbookViewId="0">
      <selection activeCell="C14" sqref="C14"/>
    </sheetView>
  </sheetViews>
  <sheetFormatPr baseColWidth="10" defaultRowHeight="15" x14ac:dyDescent="0.25"/>
  <cols>
    <col min="1" max="1" width="18.42578125" bestFit="1" customWidth="1"/>
    <col min="3" max="3" width="59.42578125" bestFit="1" customWidth="1"/>
    <col min="4" max="4" width="11.28515625" customWidth="1"/>
    <col min="5" max="5" width="16.5703125" style="2" bestFit="1" customWidth="1"/>
    <col min="7" max="10" width="14.140625" customWidth="1"/>
    <col min="11" max="11" width="13.140625" bestFit="1" customWidth="1"/>
  </cols>
  <sheetData>
    <row r="2" spans="1:14" x14ac:dyDescent="0.25">
      <c r="A2" t="s">
        <v>232</v>
      </c>
    </row>
    <row r="3" spans="1:14" x14ac:dyDescent="0.25">
      <c r="A3" t="s">
        <v>51</v>
      </c>
      <c r="B3" t="s">
        <v>36</v>
      </c>
      <c r="C3" t="s">
        <v>37</v>
      </c>
      <c r="D3" t="s">
        <v>38</v>
      </c>
      <c r="E3" s="2" t="s">
        <v>41</v>
      </c>
      <c r="F3" t="s">
        <v>42</v>
      </c>
      <c r="G3" t="s">
        <v>223</v>
      </c>
      <c r="H3" t="s">
        <v>224</v>
      </c>
      <c r="I3" t="s">
        <v>227</v>
      </c>
      <c r="K3" t="s">
        <v>45</v>
      </c>
    </row>
    <row r="4" spans="1:14" x14ac:dyDescent="0.25">
      <c r="A4">
        <v>14383</v>
      </c>
      <c r="B4" s="1">
        <v>41467</v>
      </c>
      <c r="C4" t="s">
        <v>46</v>
      </c>
      <c r="D4">
        <v>20</v>
      </c>
      <c r="E4" s="2">
        <v>295</v>
      </c>
      <c r="F4" s="2">
        <f t="shared" ref="F4:F12" si="0">E4*D4</f>
        <v>5900</v>
      </c>
      <c r="G4">
        <v>10</v>
      </c>
      <c r="H4" s="3">
        <f>G4*E4</f>
        <v>2950</v>
      </c>
      <c r="I4" s="3">
        <v>2668</v>
      </c>
      <c r="J4" s="3"/>
      <c r="K4">
        <v>10</v>
      </c>
    </row>
    <row r="5" spans="1:14" x14ac:dyDescent="0.25">
      <c r="A5">
        <v>14480</v>
      </c>
      <c r="B5" s="1">
        <v>41484</v>
      </c>
      <c r="C5" t="s">
        <v>44</v>
      </c>
      <c r="D5">
        <v>400</v>
      </c>
      <c r="E5" s="2">
        <v>258</v>
      </c>
      <c r="F5" s="2">
        <f t="shared" si="0"/>
        <v>103200</v>
      </c>
      <c r="G5">
        <v>40</v>
      </c>
      <c r="H5" s="3">
        <f t="shared" ref="H5:H12" si="1">G5*E5</f>
        <v>10320</v>
      </c>
      <c r="I5" s="3">
        <v>8000</v>
      </c>
      <c r="J5" s="3"/>
      <c r="K5">
        <v>360</v>
      </c>
    </row>
    <row r="6" spans="1:14" x14ac:dyDescent="0.25">
      <c r="A6">
        <v>14695</v>
      </c>
      <c r="B6" s="1">
        <v>41314</v>
      </c>
      <c r="C6" t="s">
        <v>43</v>
      </c>
      <c r="D6">
        <v>20</v>
      </c>
      <c r="E6" s="2">
        <v>355</v>
      </c>
      <c r="F6" s="2">
        <f t="shared" si="0"/>
        <v>7100</v>
      </c>
      <c r="G6">
        <v>20</v>
      </c>
      <c r="H6" s="3">
        <f t="shared" si="1"/>
        <v>7100</v>
      </c>
      <c r="I6" s="3">
        <v>5336</v>
      </c>
      <c r="J6" s="3"/>
    </row>
    <row r="7" spans="1:14" x14ac:dyDescent="0.25">
      <c r="A7">
        <v>14716</v>
      </c>
      <c r="B7" s="1">
        <v>41434</v>
      </c>
      <c r="C7" t="s">
        <v>40</v>
      </c>
      <c r="D7">
        <v>20</v>
      </c>
      <c r="E7" s="2">
        <v>355</v>
      </c>
      <c r="F7" s="2">
        <f t="shared" si="0"/>
        <v>7100</v>
      </c>
      <c r="G7">
        <v>20</v>
      </c>
      <c r="H7" s="3">
        <f t="shared" si="1"/>
        <v>7100</v>
      </c>
      <c r="I7" s="3">
        <v>3509</v>
      </c>
      <c r="J7" s="3" t="s">
        <v>231</v>
      </c>
      <c r="K7" t="s">
        <v>47</v>
      </c>
    </row>
    <row r="8" spans="1:14" x14ac:dyDescent="0.25">
      <c r="A8">
        <v>14800</v>
      </c>
      <c r="B8" s="1">
        <v>41540</v>
      </c>
      <c r="C8" t="s">
        <v>39</v>
      </c>
      <c r="D8">
        <v>5</v>
      </c>
      <c r="E8" s="2">
        <v>16500</v>
      </c>
      <c r="F8" s="2">
        <f t="shared" si="0"/>
        <v>82500</v>
      </c>
      <c r="G8">
        <v>5</v>
      </c>
      <c r="H8" s="3">
        <f t="shared" si="1"/>
        <v>82500</v>
      </c>
      <c r="I8" s="3">
        <v>55000</v>
      </c>
      <c r="J8" s="3"/>
    </row>
    <row r="9" spans="1:14" x14ac:dyDescent="0.25">
      <c r="A9">
        <v>14908</v>
      </c>
      <c r="B9" s="1">
        <v>41496</v>
      </c>
      <c r="C9" t="s">
        <v>44</v>
      </c>
      <c r="D9">
        <v>350</v>
      </c>
      <c r="E9" s="2">
        <v>300</v>
      </c>
      <c r="F9" s="2">
        <f t="shared" si="0"/>
        <v>105000</v>
      </c>
      <c r="G9">
        <v>350</v>
      </c>
      <c r="H9" s="3">
        <f t="shared" si="1"/>
        <v>105000</v>
      </c>
      <c r="I9" s="3">
        <v>70000</v>
      </c>
      <c r="J9" s="3"/>
      <c r="M9" s="2"/>
      <c r="N9" s="2"/>
    </row>
    <row r="10" spans="1:14" x14ac:dyDescent="0.25">
      <c r="A10" s="7">
        <v>14921</v>
      </c>
      <c r="B10" s="8">
        <v>41558</v>
      </c>
      <c r="C10" s="7" t="s">
        <v>48</v>
      </c>
      <c r="D10" s="7">
        <v>20</v>
      </c>
      <c r="E10" s="9">
        <v>490</v>
      </c>
      <c r="F10" s="9">
        <f t="shared" si="0"/>
        <v>9800</v>
      </c>
      <c r="G10" s="7">
        <v>20</v>
      </c>
      <c r="H10" s="50">
        <f t="shared" si="1"/>
        <v>9800</v>
      </c>
      <c r="I10" s="50">
        <v>5336</v>
      </c>
      <c r="J10" s="50"/>
      <c r="K10" s="7"/>
    </row>
    <row r="11" spans="1:14" x14ac:dyDescent="0.25">
      <c r="A11" s="7"/>
      <c r="B11" s="7"/>
      <c r="C11" s="7" t="s">
        <v>49</v>
      </c>
      <c r="D11" s="7">
        <v>30</v>
      </c>
      <c r="E11" s="9">
        <v>490</v>
      </c>
      <c r="F11" s="9">
        <f t="shared" si="0"/>
        <v>14700</v>
      </c>
      <c r="G11" s="7">
        <v>30</v>
      </c>
      <c r="H11" s="50">
        <f t="shared" si="1"/>
        <v>14700</v>
      </c>
      <c r="I11" s="50">
        <v>8004</v>
      </c>
      <c r="J11" s="50"/>
      <c r="K11" s="7"/>
    </row>
    <row r="12" spans="1:14" x14ac:dyDescent="0.25">
      <c r="A12" s="7"/>
      <c r="B12" s="7"/>
      <c r="C12" s="7" t="s">
        <v>50</v>
      </c>
      <c r="D12" s="7">
        <v>30</v>
      </c>
      <c r="E12" s="9">
        <v>490</v>
      </c>
      <c r="F12" s="9">
        <f t="shared" si="0"/>
        <v>14700</v>
      </c>
      <c r="G12" s="7">
        <v>30</v>
      </c>
      <c r="H12" s="50">
        <f t="shared" si="1"/>
        <v>14700</v>
      </c>
      <c r="I12" s="50">
        <v>8004</v>
      </c>
      <c r="J12" s="50"/>
      <c r="K12" s="7"/>
    </row>
    <row r="13" spans="1:14" x14ac:dyDescent="0.25">
      <c r="F13" s="2"/>
    </row>
    <row r="14" spans="1:14" x14ac:dyDescent="0.25">
      <c r="F14" s="2"/>
    </row>
    <row r="15" spans="1:14" x14ac:dyDescent="0.25">
      <c r="C15" s="10"/>
      <c r="D15" s="10"/>
      <c r="F15" s="2"/>
      <c r="H15" s="3">
        <f>SUM(H4:H14)</f>
        <v>254170</v>
      </c>
      <c r="I15" s="3">
        <f>SUM(I4:I12)</f>
        <v>165857</v>
      </c>
      <c r="K15" s="3"/>
      <c r="L15" s="3"/>
      <c r="N15" s="3"/>
    </row>
    <row r="16" spans="1:14" x14ac:dyDescent="0.25">
      <c r="C16" s="10"/>
      <c r="D16" s="10"/>
      <c r="F16" s="2"/>
      <c r="I16" s="3">
        <f>H15-I15</f>
        <v>88313</v>
      </c>
      <c r="K16" s="3"/>
      <c r="L16" s="3"/>
      <c r="N16" s="3"/>
    </row>
    <row r="17" spans="1:14" x14ac:dyDescent="0.25">
      <c r="C17" s="10"/>
      <c r="D17" s="10"/>
      <c r="F17" s="2"/>
      <c r="K17" s="3"/>
      <c r="L17" s="3"/>
      <c r="N17" s="3"/>
    </row>
    <row r="18" spans="1:14" x14ac:dyDescent="0.25">
      <c r="C18" s="10"/>
      <c r="D18" s="10"/>
      <c r="F18" s="2"/>
      <c r="K18" s="3"/>
      <c r="L18" s="3"/>
      <c r="N18" s="3"/>
    </row>
    <row r="19" spans="1:14" x14ac:dyDescent="0.25">
      <c r="A19" t="s">
        <v>233</v>
      </c>
      <c r="C19" s="10"/>
      <c r="F19" s="2"/>
    </row>
    <row r="20" spans="1:14" x14ac:dyDescent="0.25">
      <c r="A20" t="s">
        <v>51</v>
      </c>
      <c r="B20" t="s">
        <v>36</v>
      </c>
      <c r="C20" t="s">
        <v>37</v>
      </c>
      <c r="D20" t="s">
        <v>38</v>
      </c>
      <c r="E20" s="2" t="s">
        <v>41</v>
      </c>
      <c r="F20" t="s">
        <v>42</v>
      </c>
      <c r="L20" s="3"/>
      <c r="N20" s="3"/>
    </row>
    <row r="21" spans="1:14" x14ac:dyDescent="0.25">
      <c r="B21" s="1">
        <v>41564</v>
      </c>
      <c r="C21" t="s">
        <v>221</v>
      </c>
      <c r="D21">
        <v>1200</v>
      </c>
      <c r="F21" s="2"/>
    </row>
    <row r="22" spans="1:14" x14ac:dyDescent="0.25">
      <c r="C22" t="s">
        <v>222</v>
      </c>
      <c r="D22">
        <v>100</v>
      </c>
      <c r="F22" s="2"/>
    </row>
    <row r="23" spans="1:14" x14ac:dyDescent="0.25">
      <c r="A23" t="s">
        <v>220</v>
      </c>
      <c r="B23" s="1">
        <v>41563</v>
      </c>
      <c r="C23" t="s">
        <v>218</v>
      </c>
      <c r="D23">
        <v>350</v>
      </c>
      <c r="E23" s="2">
        <v>198</v>
      </c>
      <c r="F23" s="2">
        <f>D23*E23</f>
        <v>69300</v>
      </c>
      <c r="N23" s="3"/>
    </row>
    <row r="24" spans="1:14" x14ac:dyDescent="0.25">
      <c r="A24" t="s">
        <v>220</v>
      </c>
      <c r="B24" s="1">
        <v>41563</v>
      </c>
      <c r="C24" t="s">
        <v>219</v>
      </c>
      <c r="D24">
        <v>20</v>
      </c>
      <c r="E24" s="2">
        <v>550</v>
      </c>
      <c r="F24" s="2">
        <f>D24*E24</f>
        <v>11000</v>
      </c>
    </row>
    <row r="25" spans="1:14" x14ac:dyDescent="0.25">
      <c r="B25" s="1">
        <v>41568</v>
      </c>
      <c r="C25" t="s">
        <v>39</v>
      </c>
      <c r="D25">
        <v>5</v>
      </c>
      <c r="F25" s="2"/>
    </row>
    <row r="26" spans="1:14" x14ac:dyDescent="0.25">
      <c r="A26">
        <v>9309</v>
      </c>
      <c r="B26" s="1">
        <v>41570</v>
      </c>
      <c r="C26" t="s">
        <v>44</v>
      </c>
      <c r="D26">
        <v>100</v>
      </c>
      <c r="F26" s="2"/>
    </row>
    <row r="27" spans="1:14" x14ac:dyDescent="0.25">
      <c r="A27">
        <v>9309</v>
      </c>
      <c r="B27" s="1">
        <v>41570</v>
      </c>
      <c r="C27" t="s">
        <v>218</v>
      </c>
      <c r="D27">
        <v>100</v>
      </c>
      <c r="F27" s="2"/>
    </row>
    <row r="28" spans="1:14" x14ac:dyDescent="0.25">
      <c r="F28" s="2"/>
    </row>
    <row r="29" spans="1:14" x14ac:dyDescent="0.25">
      <c r="F29" s="2"/>
    </row>
    <row r="30" spans="1:14" x14ac:dyDescent="0.25">
      <c r="F30" s="2"/>
    </row>
    <row r="31" spans="1:14" x14ac:dyDescent="0.25">
      <c r="F31" s="2"/>
    </row>
    <row r="32" spans="1:14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  <row r="38" spans="6:6" x14ac:dyDescent="0.25">
      <c r="F38" s="2"/>
    </row>
    <row r="39" spans="6:6" x14ac:dyDescent="0.25">
      <c r="F39" s="2"/>
    </row>
    <row r="40" spans="6:6" x14ac:dyDescent="0.25">
      <c r="F40" s="2"/>
    </row>
    <row r="41" spans="6:6" x14ac:dyDescent="0.25">
      <c r="F41" s="2"/>
    </row>
    <row r="42" spans="6:6" x14ac:dyDescent="0.25">
      <c r="F42" s="2"/>
    </row>
    <row r="43" spans="6:6" x14ac:dyDescent="0.25">
      <c r="F43" s="2"/>
    </row>
    <row r="44" spans="6:6" x14ac:dyDescent="0.25">
      <c r="F44" s="2"/>
    </row>
    <row r="45" spans="6:6" x14ac:dyDescent="0.25">
      <c r="F45" s="2"/>
    </row>
    <row r="46" spans="6:6" x14ac:dyDescent="0.25">
      <c r="F46" s="2"/>
    </row>
    <row r="47" spans="6:6" x14ac:dyDescent="0.25">
      <c r="F47" s="2"/>
    </row>
    <row r="48" spans="6:6" x14ac:dyDescent="0.25">
      <c r="F4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Deposito (2)</vt:lpstr>
      <vt:lpstr>RESUMEN06</vt:lpstr>
      <vt:lpstr>Hoja5</vt:lpstr>
      <vt:lpstr>BANCOS 2012 -2013</vt:lpstr>
      <vt:lpstr>fACTURACION 2012 - 2013</vt:lpstr>
      <vt:lpstr>X cobrar</vt:lpstr>
      <vt:lpstr>Deposito</vt:lpstr>
      <vt:lpstr>PROVEEDORES</vt:lpstr>
      <vt:lpstr>X ENTREGAR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lfguerrero</dc:creator>
  <cp:lastModifiedBy>lfguerrero</cp:lastModifiedBy>
  <cp:lastPrinted>2015-02-10T00:55:58Z</cp:lastPrinted>
  <dcterms:created xsi:type="dcterms:W3CDTF">2013-08-22T16:24:05Z</dcterms:created>
  <dcterms:modified xsi:type="dcterms:W3CDTF">2016-01-08T22:12:58Z</dcterms:modified>
</cp:coreProperties>
</file>